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s>
  <definedNames>
    <definedName name="_xlnm.Print_Area" localSheetId="0">'Sheet1'!$A$1:$M$42</definedName>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<sst xmlns="http://schemas.openxmlformats.org/spreadsheetml/2006/main" count="54" uniqueCount="30">
  <si>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</si>
  <si>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</si>
  <si>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</si>
  <si>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</si>
  <si>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</si>
  <si>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</si>
  <si>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</si>
  <si>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la situatia   30.04.2021</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</si>
  <si>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</si>
  <si>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</si>
  <si>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</si>
  <si>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</si>
  <si>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</si>
  <si>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</si>
  <si>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</si>
  <si>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</si>
  <si>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</si>
  <si>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</si>
  <si>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</si>
  <si>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</si>
  <si>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</si>
  <si>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</si>
  <si>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</si>
  <si>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</si>
  <si>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</si>
  <si>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</si>
  <si>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</si>
  <si>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</si>
  <si>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</si>
  <si>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Giorgi Shagidze</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</si>
</sst>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0" fontId="6" fillId="0" borderId="0" xfId="0" applyFont="1" applyAlignment="1">
      <alignment/>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6">
      <selection activeCell="D46" sqref="D46"/>
    </sheetView>
  </sheetViews>
  <sheetFormatPr defaultColWidth="9.140625" defaultRowHeight="12.75"/>
  <cols>
    <col min="1" max="1" width="32.140625" style="1" customWidth="1"/>
    <col min="2" max="3" width="12.8515625" style="1" customWidth="1"/>
    <col min="4" max="5" width="14.140625" style="1" customWidth="1"/>
    <col min="6" max="6" width="16.140625" style="1" customWidth="1"/>
    <col min="7" max="7" width="13.00390625" style="1" customWidth="1"/>
    <col min="8" max="16384" width="9.140625" style="1" customWidth="1"/>
  </cols>
  <sheetData>
    <row r="1" spans="1:13" ht="12" customHeight="1">
      <c r="A1" s="2"/>
      <c r="B1" s="2"/>
      <c r="C1" s="2"/>
      <c r="F1" s="2"/>
      <c r="G1" s="2"/>
      <c r="H1" s="2"/>
      <c r="J1" s="2"/>
      <c r="K1" s="26"/>
      <c r="L1" s="2"/>
      <c r="M1" s="2"/>
    </row>
    <row r="2" spans="1:13" ht="12.75">
      <c r="A2" s="2"/>
      <c r="B2" s="2"/>
      <c r="C2" s="2"/>
      <c r="F2" s="2"/>
      <c r="G2" s="2"/>
      <c r="H2" s="2"/>
      <c r="J2" s="2"/>
      <c r="L2" s="2"/>
      <c r="M2" s="2"/>
    </row>
    <row r="3" spans="1:13" ht="12.75">
      <c r="A3" s="98" t="s">
        <v>4</v>
      </c>
      <c r="B3" s="98"/>
      <c r="C3" s="98"/>
      <c r="D3" s="98"/>
      <c r="E3" s="98"/>
      <c r="F3" s="98"/>
      <c r="G3" s="98"/>
      <c r="H3" s="98"/>
      <c r="I3" s="98"/>
      <c r="J3" s="98"/>
      <c r="K3" s="98"/>
      <c r="L3" s="98"/>
      <c r="M3" s="98"/>
    </row>
    <row r="4" spans="1:13" ht="12.75">
      <c r="A4" s="98" t="s">
        <v>11</v>
      </c>
      <c r="B4" s="98"/>
      <c r="C4" s="98"/>
      <c r="D4" s="98"/>
      <c r="E4" s="98"/>
      <c r="F4" s="98"/>
      <c r="G4" s="98"/>
      <c r="H4" s="98"/>
      <c r="I4" s="98"/>
      <c r="J4" s="98"/>
      <c r="K4" s="98"/>
      <c r="L4" s="98"/>
      <c r="M4" s="98"/>
    </row>
    <row r="5" ht="12.75">
      <c r="A5" s="2"/>
    </row>
    <row r="6" spans="1:13" ht="12.75">
      <c r="A6" s="98" t="s">
        <v>7</v>
      </c>
      <c r="B6" s="98"/>
      <c r="C6" s="98"/>
      <c r="D6" s="98"/>
      <c r="E6" s="98"/>
      <c r="F6" s="98"/>
      <c r="G6" s="98"/>
      <c r="H6" s="98"/>
      <c r="I6" s="98"/>
      <c r="J6" s="98"/>
      <c r="K6" s="98"/>
      <c r="L6" s="98"/>
      <c r="M6" s="98"/>
    </row>
    <row r="7" ht="12.75">
      <c r="A7" s="2"/>
    </row>
    <row r="8" spans="1:13" ht="42.75" customHeight="1">
      <c r="A8" s="99" t="s">
        <v>26</v>
      </c>
      <c r="B8" s="93" t="s">
        <v>19</v>
      </c>
      <c r="C8" s="93"/>
      <c r="D8" s="93"/>
      <c r="E8" s="93"/>
      <c r="F8" s="93"/>
      <c r="G8" s="94"/>
      <c r="H8" s="93" t="s">
        <v>20</v>
      </c>
      <c r="I8" s="93"/>
      <c r="J8" s="93"/>
      <c r="K8" s="93"/>
      <c r="L8" s="93"/>
      <c r="M8" s="93"/>
    </row>
    <row r="9" spans="1:13" ht="12.75">
      <c r="A9" s="99"/>
      <c r="B9" s="101" t="s">
        <v>2</v>
      </c>
      <c r="C9" s="102"/>
      <c r="D9" s="92" t="s">
        <v>14</v>
      </c>
      <c r="E9" s="92"/>
      <c r="F9" s="89" t="s">
        <v>25</v>
      </c>
      <c r="G9" s="90"/>
      <c r="H9" s="91" t="s">
        <v>2</v>
      </c>
      <c r="I9" s="91"/>
      <c r="J9" s="97" t="s">
        <v>14</v>
      </c>
      <c r="K9" s="97"/>
      <c r="L9" s="95" t="s">
        <v>25</v>
      </c>
      <c r="M9" s="96"/>
    </row>
    <row r="10" spans="1:13" ht="38.25">
      <c r="A10" s="100"/>
      <c r="B10" s="3" t="s">
        <v>1</v>
      </c>
      <c r="C10" s="4" t="s">
        <v>6</v>
      </c>
      <c r="D10" s="5" t="s">
        <v>1</v>
      </c>
      <c r="E10" s="6" t="s">
        <v>6</v>
      </c>
      <c r="F10" s="5" t="s">
        <v>1</v>
      </c>
      <c r="G10" s="7" t="s">
        <v>6</v>
      </c>
      <c r="H10" s="8" t="s">
        <v>1</v>
      </c>
      <c r="I10" s="9" t="s">
        <v>10</v>
      </c>
      <c r="J10" s="10" t="s">
        <v>1</v>
      </c>
      <c r="K10" s="10" t="s">
        <v>10</v>
      </c>
      <c r="L10" s="11" t="s">
        <v>1</v>
      </c>
      <c r="M10" s="12" t="s">
        <v>10</v>
      </c>
    </row>
    <row r="11" spans="1:13" ht="12.75">
      <c r="A11" s="13" t="s">
        <v>22</v>
      </c>
      <c r="B11" s="14">
        <v>1</v>
      </c>
      <c r="C11" s="14">
        <v>2</v>
      </c>
      <c r="D11" s="14">
        <v>3</v>
      </c>
      <c r="E11" s="14">
        <v>4</v>
      </c>
      <c r="F11" s="14">
        <v>5</v>
      </c>
      <c r="G11" s="14">
        <v>6</v>
      </c>
      <c r="H11" s="15">
        <v>7</v>
      </c>
      <c r="I11" s="15">
        <v>8</v>
      </c>
      <c r="J11" s="15">
        <v>9</v>
      </c>
      <c r="K11" s="15">
        <v>10</v>
      </c>
      <c r="L11" s="15">
        <v>11</v>
      </c>
      <c r="M11" s="16">
        <v>12</v>
      </c>
    </row>
    <row r="12" spans="1:13" ht="12.75">
      <c r="A12" s="17" t="s">
        <v>12</v>
      </c>
      <c r="B12" s="27"/>
      <c r="C12" s="28"/>
      <c r="D12" s="18"/>
      <c r="E12" s="19"/>
      <c r="F12" s="19"/>
      <c r="G12" s="19"/>
      <c r="H12" s="19"/>
      <c r="I12" s="19"/>
      <c r="J12" s="19"/>
      <c r="K12" s="19"/>
      <c r="L12" s="20"/>
      <c r="M12" s="21"/>
    </row>
    <row r="13" spans="1:13" ht="12.75">
      <c r="A13" s="22" t="s">
        <v>15</v>
      </c>
      <c r="B13" s="71">
        <f>(2402425258.06+190630.16)/1000</f>
        <v>2402616</v>
      </c>
      <c r="C13" s="72">
        <f>(2709000975.22+0)/1000</f>
        <v>2709001</v>
      </c>
      <c r="D13" s="46">
        <v>2213815</v>
      </c>
      <c r="E13" s="47">
        <v>2591674</v>
      </c>
      <c r="F13" s="46">
        <v>366335</v>
      </c>
      <c r="G13" s="48">
        <v>1194527</v>
      </c>
      <c r="H13" s="83">
        <v>0</v>
      </c>
      <c r="I13" s="83">
        <v>0</v>
      </c>
      <c r="J13" s="32">
        <v>0</v>
      </c>
      <c r="K13" s="35">
        <v>0</v>
      </c>
      <c r="L13" s="32">
        <v>0</v>
      </c>
      <c r="M13" s="36">
        <v>0</v>
      </c>
    </row>
    <row r="14" spans="1:13" ht="12.75">
      <c r="A14" s="22" t="s">
        <v>9</v>
      </c>
      <c r="B14" s="73">
        <f>(2960265739.09+0)/1000</f>
        <v>2960266</v>
      </c>
      <c r="C14" s="74">
        <f>(2206729858.68+0)/1000</f>
        <v>2206730</v>
      </c>
      <c r="D14" s="49">
        <v>2946136</v>
      </c>
      <c r="E14" s="50">
        <v>2162425</v>
      </c>
      <c r="F14" s="49">
        <v>2229366</v>
      </c>
      <c r="G14" s="51">
        <v>1569668</v>
      </c>
      <c r="H14" s="83">
        <v>0</v>
      </c>
      <c r="I14" s="83">
        <v>0</v>
      </c>
      <c r="J14" s="32">
        <v>0</v>
      </c>
      <c r="K14" s="35">
        <v>0</v>
      </c>
      <c r="L14" s="32">
        <v>0</v>
      </c>
      <c r="M14" s="36">
        <v>0</v>
      </c>
    </row>
    <row r="15" spans="1:13" ht="12.75">
      <c r="A15" s="22" t="s">
        <v>3</v>
      </c>
      <c r="B15" s="75">
        <f>982679.57/1000</f>
        <v>983</v>
      </c>
      <c r="C15" s="72">
        <f>14486432.65/1000</f>
        <v>14486</v>
      </c>
      <c r="D15" s="52">
        <v>1001</v>
      </c>
      <c r="E15" s="47">
        <v>5810</v>
      </c>
      <c r="F15" s="52">
        <v>2387</v>
      </c>
      <c r="G15" s="48">
        <v>2658</v>
      </c>
      <c r="H15" s="83">
        <v>0</v>
      </c>
      <c r="I15" s="83">
        <v>0</v>
      </c>
      <c r="J15" s="32">
        <v>0</v>
      </c>
      <c r="K15" s="35">
        <v>0</v>
      </c>
      <c r="L15" s="32">
        <v>0</v>
      </c>
      <c r="M15" s="36">
        <v>0</v>
      </c>
    </row>
    <row r="16" spans="1:13" ht="12.75">
      <c r="A16" s="29" t="s">
        <v>28</v>
      </c>
      <c r="B16" s="73"/>
      <c r="C16" s="76"/>
      <c r="D16" s="49"/>
      <c r="E16" s="53"/>
      <c r="F16" s="49"/>
      <c r="G16" s="54"/>
      <c r="H16" s="84"/>
      <c r="I16" s="84"/>
      <c r="J16" s="33"/>
      <c r="K16" s="37"/>
      <c r="L16" s="33"/>
      <c r="M16" s="38"/>
    </row>
    <row r="17" spans="1:13" ht="12.75">
      <c r="A17" s="22" t="s">
        <v>15</v>
      </c>
      <c r="B17" s="75">
        <f>(1219571693.21+0)/1000</f>
        <v>1219572</v>
      </c>
      <c r="C17" s="75">
        <f>(38217925.71+0)/1000</f>
        <v>38218</v>
      </c>
      <c r="D17" s="52">
        <v>1168848</v>
      </c>
      <c r="E17" s="52">
        <v>34823</v>
      </c>
      <c r="F17" s="52">
        <v>1425556</v>
      </c>
      <c r="G17" s="55">
        <v>18270</v>
      </c>
      <c r="H17" s="83">
        <v>1.23</v>
      </c>
      <c r="I17" s="83">
        <v>2</v>
      </c>
      <c r="J17" s="32">
        <v>1.23</v>
      </c>
      <c r="K17" s="35">
        <v>2</v>
      </c>
      <c r="L17" s="32">
        <v>1</v>
      </c>
      <c r="M17" s="36">
        <v>2</v>
      </c>
    </row>
    <row r="18" spans="1:13" ht="12.75">
      <c r="A18" s="22" t="s">
        <v>9</v>
      </c>
      <c r="B18" s="73">
        <f>(270405020.41+0)/1000</f>
        <v>270405</v>
      </c>
      <c r="C18" s="77">
        <f>(424636012.55+0)/1000</f>
        <v>424636</v>
      </c>
      <c r="D18" s="49">
        <v>194920</v>
      </c>
      <c r="E18" s="56">
        <v>359935</v>
      </c>
      <c r="F18" s="49">
        <v>279114</v>
      </c>
      <c r="G18" s="57">
        <v>74711</v>
      </c>
      <c r="H18" s="83">
        <v>1.25</v>
      </c>
      <c r="I18" s="83">
        <v>0.11</v>
      </c>
      <c r="J18" s="32">
        <v>1.05</v>
      </c>
      <c r="K18" s="35">
        <v>0.11</v>
      </c>
      <c r="L18" s="34">
        <v>1</v>
      </c>
      <c r="M18" s="36">
        <v>0</v>
      </c>
    </row>
    <row r="19" spans="1:13" ht="12.75">
      <c r="A19" s="22" t="s">
        <v>3</v>
      </c>
      <c r="B19" s="75">
        <f>0/1000</f>
        <v>0</v>
      </c>
      <c r="C19" s="72">
        <f>0/1000</f>
        <v>0</v>
      </c>
      <c r="D19" s="52">
        <v>0</v>
      </c>
      <c r="E19" s="47">
        <v>0</v>
      </c>
      <c r="F19" s="52">
        <v>0</v>
      </c>
      <c r="G19" s="48">
        <v>0</v>
      </c>
      <c r="H19" s="83">
        <v>0</v>
      </c>
      <c r="I19" s="83">
        <v>0</v>
      </c>
      <c r="J19" s="32">
        <v>0</v>
      </c>
      <c r="K19" s="35">
        <v>0</v>
      </c>
      <c r="L19" s="32">
        <v>0</v>
      </c>
      <c r="M19" s="36">
        <v>0</v>
      </c>
    </row>
    <row r="20" spans="1:13" ht="12.75">
      <c r="A20" s="29" t="s">
        <v>13</v>
      </c>
      <c r="B20" s="73"/>
      <c r="C20" s="74"/>
      <c r="D20" s="49"/>
      <c r="E20" s="50"/>
      <c r="F20" s="49"/>
      <c r="G20" s="51"/>
      <c r="H20" s="84"/>
      <c r="I20" s="84"/>
      <c r="J20" s="33"/>
      <c r="K20" s="37"/>
      <c r="L20" s="33"/>
      <c r="M20" s="38"/>
    </row>
    <row r="21" spans="1:13" ht="12.75">
      <c r="A21" s="22" t="s">
        <v>15</v>
      </c>
      <c r="B21" s="75">
        <f>(1213549.96+883416.759999999+0)/1000</f>
        <v>2097</v>
      </c>
      <c r="C21" s="72">
        <f>(211246525.97+128566390.61)/1000</f>
        <v>339813</v>
      </c>
      <c r="D21" s="52">
        <v>1784</v>
      </c>
      <c r="E21" s="47">
        <v>340682</v>
      </c>
      <c r="F21" s="52">
        <v>373</v>
      </c>
      <c r="G21" s="48">
        <v>236270</v>
      </c>
      <c r="H21" s="83">
        <v>0</v>
      </c>
      <c r="I21" s="83">
        <v>0</v>
      </c>
      <c r="J21" s="32">
        <v>0</v>
      </c>
      <c r="K21" s="35">
        <v>0</v>
      </c>
      <c r="L21" s="32">
        <v>0</v>
      </c>
      <c r="M21" s="36">
        <v>0</v>
      </c>
    </row>
    <row r="22" spans="1:13" ht="12.75">
      <c r="A22" s="22" t="s">
        <v>9</v>
      </c>
      <c r="B22" s="73">
        <f>28578310.03/1000-119</f>
        <v>28459</v>
      </c>
      <c r="C22" s="76">
        <f>40177426.59/1000-12594</f>
        <v>27583</v>
      </c>
      <c r="D22" s="49">
        <v>22333</v>
      </c>
      <c r="E22" s="53">
        <v>26911</v>
      </c>
      <c r="F22" s="49">
        <v>20524</v>
      </c>
      <c r="G22" s="54">
        <v>27400</v>
      </c>
      <c r="H22" s="83">
        <v>0</v>
      </c>
      <c r="I22" s="83">
        <v>0</v>
      </c>
      <c r="J22" s="32">
        <v>0</v>
      </c>
      <c r="K22" s="35">
        <v>0</v>
      </c>
      <c r="L22" s="32">
        <v>0</v>
      </c>
      <c r="M22" s="36">
        <v>0</v>
      </c>
    </row>
    <row r="23" spans="1:13" ht="12.75">
      <c r="A23" s="22" t="s">
        <v>3</v>
      </c>
      <c r="B23" s="78">
        <f>0/1000</f>
        <v>0</v>
      </c>
      <c r="C23" s="74">
        <f>0/1000</f>
        <v>0</v>
      </c>
      <c r="D23" s="55">
        <v>0</v>
      </c>
      <c r="E23" s="50">
        <v>0</v>
      </c>
      <c r="F23" s="55">
        <v>0</v>
      </c>
      <c r="G23" s="51">
        <v>0</v>
      </c>
      <c r="H23" s="83">
        <v>0</v>
      </c>
      <c r="I23" s="83">
        <v>0</v>
      </c>
      <c r="J23" s="32">
        <v>0</v>
      </c>
      <c r="K23" s="35">
        <v>0</v>
      </c>
      <c r="L23" s="32">
        <v>0</v>
      </c>
      <c r="M23" s="36">
        <v>0</v>
      </c>
    </row>
    <row r="24" spans="1:13" ht="12.75">
      <c r="A24" s="30" t="s">
        <v>17</v>
      </c>
      <c r="B24" s="73"/>
      <c r="C24" s="79"/>
      <c r="D24" s="49"/>
      <c r="E24" s="58"/>
      <c r="F24" s="49"/>
      <c r="G24" s="59"/>
      <c r="H24" s="84"/>
      <c r="I24" s="84"/>
      <c r="J24" s="33"/>
      <c r="K24" s="37"/>
      <c r="L24" s="33"/>
      <c r="M24" s="38"/>
    </row>
    <row r="25" spans="1:13" ht="12.75">
      <c r="A25" s="22" t="s">
        <v>15</v>
      </c>
      <c r="B25" s="75">
        <f>(6127869003.09998+145954544.8)/1000</f>
        <v>6273824</v>
      </c>
      <c r="C25" s="72">
        <f>(4599778741.15+303362296.85)/1000</f>
        <v>4903141</v>
      </c>
      <c r="D25" s="52">
        <v>6259413</v>
      </c>
      <c r="E25" s="47">
        <v>4847680</v>
      </c>
      <c r="F25" s="52">
        <v>5305791</v>
      </c>
      <c r="G25" s="48">
        <v>4833716</v>
      </c>
      <c r="H25" s="83">
        <v>3.56</v>
      </c>
      <c r="I25" s="83">
        <v>0.56</v>
      </c>
      <c r="J25" s="32">
        <v>3.92</v>
      </c>
      <c r="K25" s="35">
        <v>0.56</v>
      </c>
      <c r="L25" s="32">
        <v>5</v>
      </c>
      <c r="M25" s="36">
        <v>1</v>
      </c>
    </row>
    <row r="26" spans="1:13" ht="12.75">
      <c r="A26" s="31" t="s">
        <v>9</v>
      </c>
      <c r="B26" s="73">
        <f>687587033.42/1000-1551</f>
        <v>686036</v>
      </c>
      <c r="C26" s="76">
        <f>330677862.14/1000-56109</f>
        <v>274569</v>
      </c>
      <c r="D26" s="49">
        <v>751555</v>
      </c>
      <c r="E26" s="53">
        <v>293367</v>
      </c>
      <c r="F26" s="49">
        <v>706201</v>
      </c>
      <c r="G26" s="54">
        <v>370139</v>
      </c>
      <c r="H26" s="83">
        <v>3.32</v>
      </c>
      <c r="I26" s="83">
        <v>1.44</v>
      </c>
      <c r="J26" s="32">
        <v>3.61</v>
      </c>
      <c r="K26" s="35">
        <v>1.35</v>
      </c>
      <c r="L26" s="32">
        <v>4</v>
      </c>
      <c r="M26" s="36">
        <v>2</v>
      </c>
    </row>
    <row r="27" spans="1:13" ht="12.75">
      <c r="A27" s="22" t="s">
        <v>3</v>
      </c>
      <c r="B27" s="75">
        <f>0/1000</f>
        <v>0</v>
      </c>
      <c r="C27" s="72">
        <f>0/1000</f>
        <v>0</v>
      </c>
      <c r="D27" s="52">
        <v>0</v>
      </c>
      <c r="E27" s="47">
        <v>0</v>
      </c>
      <c r="F27" s="52">
        <v>0</v>
      </c>
      <c r="G27" s="48">
        <v>0</v>
      </c>
      <c r="H27" s="83">
        <v>0</v>
      </c>
      <c r="I27" s="83">
        <v>0</v>
      </c>
      <c r="J27" s="32">
        <v>0</v>
      </c>
      <c r="K27" s="35">
        <v>0</v>
      </c>
      <c r="L27" s="32">
        <v>0</v>
      </c>
      <c r="M27" s="36">
        <v>0</v>
      </c>
    </row>
    <row r="28" spans="1:13" ht="12.75">
      <c r="A28" s="29" t="s">
        <v>23</v>
      </c>
      <c r="B28" s="73"/>
      <c r="C28" s="79"/>
      <c r="D28" s="60"/>
      <c r="E28" s="61"/>
      <c r="F28" s="61"/>
      <c r="G28" s="62"/>
      <c r="H28" s="85"/>
      <c r="I28" s="85"/>
      <c r="J28" s="34"/>
      <c r="K28" s="39"/>
      <c r="L28" s="34"/>
      <c r="M28" s="38"/>
    </row>
    <row r="29" spans="1:13" ht="12.75">
      <c r="A29" s="22" t="s">
        <v>15</v>
      </c>
      <c r="B29" s="75">
        <f aca="true" t="shared" si="0" ref="B29:C31">B13+B17+B21+B25</f>
        <v>9898109</v>
      </c>
      <c r="C29" s="72">
        <f t="shared" si="0"/>
        <v>7990173</v>
      </c>
      <c r="D29" s="63">
        <v>9643860</v>
      </c>
      <c r="E29" s="63">
        <v>7814859</v>
      </c>
      <c r="F29" s="63">
        <v>7098055</v>
      </c>
      <c r="G29" s="64">
        <v>6282783</v>
      </c>
      <c r="H29" s="83">
        <f aca="true" t="shared" si="1" ref="H29:I31">IF(B29=0,0,(B13*H13+B17*H17+B21*H21+B25*H25)/B29)</f>
        <v>2.41</v>
      </c>
      <c r="I29" s="83">
        <f t="shared" si="1"/>
        <v>0.35</v>
      </c>
      <c r="J29" s="32">
        <v>2.69</v>
      </c>
      <c r="K29" s="35">
        <v>0.36</v>
      </c>
      <c r="L29" s="32">
        <v>3.94</v>
      </c>
      <c r="M29" s="36">
        <v>0.78</v>
      </c>
    </row>
    <row r="30" spans="1:13" ht="12.75">
      <c r="A30" s="22" t="s">
        <v>9</v>
      </c>
      <c r="B30" s="73">
        <f t="shared" si="0"/>
        <v>3945166</v>
      </c>
      <c r="C30" s="80">
        <f t="shared" si="0"/>
        <v>2933518</v>
      </c>
      <c r="D30" s="65">
        <v>3914944</v>
      </c>
      <c r="E30" s="65">
        <v>2842638</v>
      </c>
      <c r="F30" s="65">
        <v>3235205</v>
      </c>
      <c r="G30" s="66">
        <v>2041918</v>
      </c>
      <c r="H30" s="86">
        <f t="shared" si="1"/>
        <v>0.66</v>
      </c>
      <c r="I30" s="86">
        <f t="shared" si="1"/>
        <v>0.15</v>
      </c>
      <c r="J30" s="40">
        <v>0.75</v>
      </c>
      <c r="K30" s="41">
        <v>0.15</v>
      </c>
      <c r="L30" s="40">
        <v>0.96</v>
      </c>
      <c r="M30" s="42">
        <v>0.36</v>
      </c>
    </row>
    <row r="31" spans="1:13" ht="12.75">
      <c r="A31" s="23" t="s">
        <v>3</v>
      </c>
      <c r="B31" s="81">
        <f t="shared" si="0"/>
        <v>983</v>
      </c>
      <c r="C31" s="82">
        <f t="shared" si="0"/>
        <v>14486</v>
      </c>
      <c r="D31" s="67">
        <v>1001</v>
      </c>
      <c r="E31" s="68">
        <v>5810</v>
      </c>
      <c r="F31" s="69">
        <v>2387</v>
      </c>
      <c r="G31" s="69">
        <v>2658</v>
      </c>
      <c r="H31" s="87">
        <f t="shared" si="1"/>
        <v>0</v>
      </c>
      <c r="I31" s="87">
        <f t="shared" si="1"/>
        <v>0</v>
      </c>
      <c r="J31" s="43">
        <v>0</v>
      </c>
      <c r="K31" s="44">
        <v>0</v>
      </c>
      <c r="L31" s="43">
        <v>0</v>
      </c>
      <c r="M31" s="45">
        <v>0</v>
      </c>
    </row>
    <row r="32" spans="1:3" ht="12.75">
      <c r="A32" s="2"/>
      <c r="C32" s="24"/>
    </row>
    <row r="33" ht="12.75">
      <c r="A33" s="25" t="s">
        <v>8</v>
      </c>
    </row>
    <row r="34" ht="12.75">
      <c r="A34" s="25" t="s">
        <v>18</v>
      </c>
    </row>
    <row r="35" ht="12.75">
      <c r="A35" s="25" t="s">
        <v>24</v>
      </c>
    </row>
    <row r="36" ht="12.75">
      <c r="A36" s="25" t="s">
        <v>27</v>
      </c>
    </row>
    <row r="37" ht="12.75">
      <c r="A37" s="2"/>
    </row>
    <row r="38" ht="12.75">
      <c r="A38" s="2" t="s">
        <v>5</v>
      </c>
    </row>
    <row r="39" spans="1:5" ht="15">
      <c r="A39" s="2" t="s">
        <v>21</v>
      </c>
      <c r="E39" s="88" t="s">
        <v>29</v>
      </c>
    </row>
    <row r="40" ht="12.75">
      <c r="A40" s="2"/>
    </row>
    <row r="41" ht="12.75">
      <c r="A41" s="2" t="s">
        <v>0</v>
      </c>
    </row>
    <row r="42" spans="1:2" ht="12.75">
      <c r="A42" s="2" t="s">
        <v>16</v>
      </c>
      <c r="B42" s="70">
        <v>44335</v>
      </c>
    </row>
    <row r="43" ht="12.75">
      <c r="A43" s="2"/>
    </row>
    <row r="44" ht="12.75">
      <c r="A44" s="2"/>
    </row>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horizontalCentered="1"/>
  <pageMargins left="0" right="0" top="0" bottom="0" header="0.5118110236220472" footer="0.5118110236220472"/>
  <pageSetup horizontalDpi="600" verticalDpi="600" orientation="landscape" paperSize="9" scale="86" r:id="rId1"/>
  <headerFooter alignWithMargins="0">
    <oddHeader>&amp;L&amp;"Calibri,Regular"&amp;10&amp;K076A54MAIB | Public</oddHeader>
    <evenHeader>&amp;L&amp;"Calibri,Regular"&amp;10&amp;K076A54MAIB?|?Public</evenHeader>
    <firstHeader>&amp;L&amp;"Calibri,Regular"&amp;10&amp;K076A54MAIB?|?Public</firstHead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BJDTCD260521170919BJGMNPC01028665</dc:description>
  <cp:lastModifiedBy>MAIB</cp:lastModifiedBy>
  <cp:lastPrinted>2021-05-21T13:23:59Z</cp:lastPrinted>
  <dcterms:modified xsi:type="dcterms:W3CDTF">2021-05-26T14:09:21Z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a2ff1af9-6c1c-4e77-941d-e18393fbe661</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MAIB | Public</vt:lpwstr>
  </property>
  <property fmtid="{D5CDD505-2E9C-101B-9397-08002B2CF9AE}" pid="7" name="bjClsUserRVM">
    <vt:lpwstr>[{"VisualMarkingType":1,"ShapeName":"","ApplyMarking":true}]</vt:lpwstr>
  </property>
  <property fmtid="{D5CDD505-2E9C-101B-9397-08002B2CF9AE}" pid="8" name="bjLabelHistoryID">
    <vt:lpwstr>{8CFB6ABE-4301-4074-B0F8-E5EED5C8546B}</vt:lpwstr>
  </property>
  <property fmtid="{D5CDD505-2E9C-101B-9397-08002B2CF9AE}" pid="9" name="bjLeftHeaderLabel-first">
    <vt:lpwstr>&amp;"Calibri,Regular"&amp;10&amp;K076A54MAIB | Public</vt:lpwstr>
  </property>
  <property fmtid="{D5CDD505-2E9C-101B-9397-08002B2CF9AE}" pid="10" name="bjLeftHeaderLabel-even">
    <vt:lpwstr>&amp;"Calibri,Regular"&amp;10&amp;K076A54MAIB | Public</vt:lpwstr>
  </property>
  <property fmtid="{D5CDD505-2E9C-101B-9397-08002B2CF9AE}" pid="11" name="bjLeftHeaderLabel">
    <vt:lpwstr>&amp;"Calibri,Regular"&amp;10&amp;K076A54MAIB | Public</vt:lpwstr>
  </property>
</Properties>
</file>