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595" windowHeight="12660" activeTab="0"/>
  </bookViews>
  <sheets>
    <sheet name="Sheet1" sheetId="1" r:id="rId1"/>
  </sheets>
  <definedNames>
    <definedName name="_xlnm.Print_Area" localSheetId="0">'Sheet1'!$A$1:$M$46</definedName>
  </definedNames>
  <calcPr fullCalcOnLoad="1" fullPrecision="0" iterate="1" iterateCount="100" iterateDelta="0.001"/>
</workbook>
</file>

<file path=xl/sharedStrings.xml><?xml version="1.0" encoding="utf-8"?>
<sst xmlns="http://schemas.openxmlformats.org/spreadsheetml/2006/main" count="49" uniqueCount="25">
  <si>
    <t>de catre bancile din Republica Moldova</t>
  </si>
  <si>
    <t>acceptate in MDL</t>
  </si>
  <si>
    <t>lunii gestionare</t>
  </si>
  <si>
    <t>- depozitele bancilor</t>
  </si>
  <si>
    <t>Informatia privind depozitele</t>
  </si>
  <si>
    <t>acceptate in valuta straina **</t>
  </si>
  <si>
    <t>a informatiei aferente activitatilor lor</t>
  </si>
  <si>
    <t>la situatia   30.04.2018</t>
  </si>
  <si>
    <t>depozitele persoanelor juridice*, dintre care:</t>
  </si>
  <si>
    <t xml:space="preserve">acceptate in valuta straina </t>
  </si>
  <si>
    <t>a BC "Moldova-Agroindbank" S.A.</t>
  </si>
  <si>
    <t>Depozite la vedere fara dobanda:</t>
  </si>
  <si>
    <t>Depozite la termen fara dobanda:</t>
  </si>
  <si>
    <t>lunii precedente celei gestionare</t>
  </si>
  <si>
    <t>depozitele persoanelor fizice</t>
  </si>
  <si>
    <t>Depozite la termen cu dobanda:</t>
  </si>
  <si>
    <t xml:space="preserve">Portofoliul de depozite, mii lei, sold la sfirsitul </t>
  </si>
  <si>
    <t>Anexa 3</t>
  </si>
  <si>
    <t>Rata medie a dobanzii aferenta soldurilor depozitelor ***, % la sfirsitul</t>
  </si>
  <si>
    <t>A</t>
  </si>
  <si>
    <t>la Regulamentul cu privire la dezvaluirea</t>
  </si>
  <si>
    <t>Total depozite:</t>
  </si>
  <si>
    <t>anului precedent celui gestionar</t>
  </si>
  <si>
    <t>Tipul de depozit</t>
  </si>
  <si>
    <t>Depozite la vedere cu dobanda:</t>
  </si>
</sst>
</file>

<file path=xl/styles.xml><?xml version="1.0" encoding="utf-8"?>
<styleSheet xmlns="http://schemas.openxmlformats.org/spreadsheetml/2006/main">
  <numFmts count="4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* _-#,##0\ &quot;Lei&quot;;* \-#,##0\ &quot;Lei&quot;;* _-&quot;-&quot;\ &quot;Lei&quot;;@"/>
    <numFmt numFmtId="165" formatCode="* #,##0;* \-#,##0;* &quot;-&quot;;@"/>
    <numFmt numFmtId="166" formatCode="* _-#,##0.00\ &quot;Lei&quot;;* \-#,##0.00\ &quot;Lei&quot;;* _-&quot;-&quot;??\ &quot;Lei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* _-&quot;$&quot;#,##0;* \-&quot;$&quot;#,##0;* _-&quot;$&quot;&quot;-&quot;;@"/>
    <numFmt numFmtId="173" formatCode="* _-&quot;$&quot;#,##0.00;* \-&quot;$&quot;#,##0.00;* _-&quot;$&quot;&quot;-&quot;??;@"/>
    <numFmt numFmtId="174" formatCode="#0.0000000000"/>
    <numFmt numFmtId="175" formatCode="#0.000000000"/>
    <numFmt numFmtId="176" formatCode="#0.00000000"/>
    <numFmt numFmtId="177" formatCode="#0.0000000"/>
    <numFmt numFmtId="178" formatCode="#0.000000"/>
    <numFmt numFmtId="179" formatCode="#0.00000"/>
    <numFmt numFmtId="180" formatCode="#0.0000"/>
    <numFmt numFmtId="181" formatCode="#0.000"/>
    <numFmt numFmtId="182" formatCode="#0.00"/>
    <numFmt numFmtId="183" formatCode="#0.0"/>
    <numFmt numFmtId="184" formatCode="#0"/>
    <numFmt numFmtId="185" formatCode="#0.0000000000000000"/>
    <numFmt numFmtId="186" formatCode="#0.000000000000000"/>
    <numFmt numFmtId="187" formatCode="#0.00000000000000"/>
    <numFmt numFmtId="188" formatCode="#0.0000000000000"/>
    <numFmt numFmtId="189" formatCode="#0.000000000000"/>
    <numFmt numFmtId="190" formatCode="#0.00000000000"/>
    <numFmt numFmtId="191" formatCode="#0.00000000000000000"/>
    <numFmt numFmtId="192" formatCode="#0.000000000000000000"/>
    <numFmt numFmtId="193" formatCode="#0.0000000000000000000"/>
    <numFmt numFmtId="194" formatCode="#0.00000000000000000000"/>
    <numFmt numFmtId="195" formatCode="#0.000000000000000000000"/>
    <numFmt numFmtId="196" formatCode="0.0E+00"/>
    <numFmt numFmtId="197" formatCode="0.E+00"/>
    <numFmt numFmtId="198" formatCode="0.0"/>
    <numFmt numFmtId="199" formatCode="dd\.mm\.yyyy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0"/>
    </font>
    <font>
      <b/>
      <sz val="10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NumberFormat="1" applyFont="1" applyAlignment="1">
      <alignment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horizontal="center"/>
      <protection/>
    </xf>
    <xf numFmtId="0" fontId="5" fillId="0" borderId="21" xfId="0" applyNumberFormat="1" applyFont="1" applyFill="1" applyBorder="1" applyAlignment="1" applyProtection="1">
      <alignment horizontal="center"/>
      <protection/>
    </xf>
    <xf numFmtId="0" fontId="5" fillId="0" borderId="22" xfId="0" applyNumberFormat="1" applyFont="1" applyFill="1" applyBorder="1" applyAlignment="1" applyProtection="1">
      <alignment horizontal="center"/>
      <protection/>
    </xf>
    <xf numFmtId="0" fontId="4" fillId="0" borderId="16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23" xfId="0" applyNumberFormat="1" applyFont="1" applyFill="1" applyBorder="1" applyAlignment="1" applyProtection="1">
      <alignment/>
      <protection/>
    </xf>
    <xf numFmtId="0" fontId="4" fillId="0" borderId="24" xfId="0" applyNumberFormat="1" applyFont="1" applyFill="1" applyBorder="1" applyAlignment="1" applyProtection="1">
      <alignment/>
      <protection/>
    </xf>
    <xf numFmtId="0" fontId="4" fillId="0" borderId="25" xfId="0" applyNumberFormat="1" applyFont="1" applyFill="1" applyBorder="1" applyAlignment="1" applyProtection="1">
      <alignment/>
      <protection/>
    </xf>
    <xf numFmtId="184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5" fillId="0" borderId="24" xfId="0" applyNumberFormat="1" applyFont="1" applyFill="1" applyBorder="1" applyAlignment="1" applyProtection="1">
      <alignment/>
      <protection/>
    </xf>
    <xf numFmtId="0" fontId="5" fillId="0" borderId="26" xfId="0" applyNumberFormat="1" applyFont="1" applyFill="1" applyBorder="1" applyAlignment="1" applyProtection="1">
      <alignment/>
      <protection/>
    </xf>
    <xf numFmtId="0" fontId="4" fillId="0" borderId="27" xfId="0" applyNumberFormat="1" applyFont="1" applyFill="1" applyBorder="1" applyAlignment="1" applyProtection="1">
      <alignment/>
      <protection/>
    </xf>
    <xf numFmtId="2" fontId="4" fillId="0" borderId="28" xfId="0" applyNumberFormat="1" applyFont="1" applyFill="1" applyBorder="1" applyAlignment="1" applyProtection="1">
      <alignment/>
      <protection/>
    </xf>
    <xf numFmtId="2" fontId="4" fillId="0" borderId="16" xfId="0" applyNumberFormat="1" applyFont="1" applyFill="1" applyBorder="1" applyAlignment="1" applyProtection="1">
      <alignment/>
      <protection/>
    </xf>
    <xf numFmtId="2" fontId="4" fillId="0" borderId="29" xfId="0" applyNumberFormat="1" applyFont="1" applyFill="1" applyBorder="1" applyAlignment="1" applyProtection="1">
      <alignment/>
      <protection/>
    </xf>
    <xf numFmtId="2" fontId="4" fillId="0" borderId="24" xfId="0" applyNumberFormat="1" applyFont="1" applyFill="1" applyBorder="1" applyAlignment="1" applyProtection="1">
      <alignment/>
      <protection/>
    </xf>
    <xf numFmtId="2" fontId="4" fillId="0" borderId="30" xfId="0" applyNumberFormat="1" applyFont="1" applyFill="1" applyBorder="1" applyAlignment="1" applyProtection="1">
      <alignment/>
      <protection/>
    </xf>
    <xf numFmtId="2" fontId="4" fillId="0" borderId="18" xfId="0" applyNumberFormat="1" applyFont="1" applyFill="1" applyBorder="1" applyAlignment="1" applyProtection="1">
      <alignment/>
      <protection/>
    </xf>
    <xf numFmtId="2" fontId="4" fillId="0" borderId="31" xfId="0" applyNumberFormat="1" applyFont="1" applyFill="1" applyBorder="1" applyAlignment="1" applyProtection="1">
      <alignment/>
      <protection/>
    </xf>
    <xf numFmtId="2" fontId="4" fillId="0" borderId="27" xfId="0" applyNumberFormat="1" applyFont="1" applyFill="1" applyBorder="1" applyAlignment="1" applyProtection="1">
      <alignment/>
      <protection/>
    </xf>
    <xf numFmtId="2" fontId="4" fillId="0" borderId="17" xfId="0" applyNumberFormat="1" applyFont="1" applyFill="1" applyBorder="1" applyAlignment="1" applyProtection="1">
      <alignment/>
      <protection/>
    </xf>
    <xf numFmtId="2" fontId="4" fillId="0" borderId="26" xfId="0" applyNumberFormat="1" applyFont="1" applyFill="1" applyBorder="1" applyAlignment="1" applyProtection="1">
      <alignment/>
      <protection/>
    </xf>
    <xf numFmtId="2" fontId="4" fillId="0" borderId="32" xfId="0" applyNumberFormat="1" applyFont="1" applyFill="1" applyBorder="1" applyAlignment="1" applyProtection="1">
      <alignment/>
      <protection/>
    </xf>
    <xf numFmtId="2" fontId="4" fillId="0" borderId="33" xfId="0" applyNumberFormat="1" applyFont="1" applyFill="1" applyBorder="1" applyAlignment="1" applyProtection="1">
      <alignment/>
      <protection/>
    </xf>
    <xf numFmtId="2" fontId="4" fillId="0" borderId="25" xfId="0" applyNumberFormat="1" applyFont="1" applyFill="1" applyBorder="1" applyAlignment="1" applyProtection="1">
      <alignment/>
      <protection/>
    </xf>
    <xf numFmtId="2" fontId="4" fillId="0" borderId="34" xfId="0" applyNumberFormat="1" applyFont="1" applyFill="1" applyBorder="1" applyAlignment="1" applyProtection="1">
      <alignment/>
      <protection/>
    </xf>
    <xf numFmtId="0" fontId="5" fillId="0" borderId="35" xfId="0" applyNumberFormat="1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2" fontId="4" fillId="0" borderId="36" xfId="0" applyNumberFormat="1" applyFont="1" applyFill="1" applyBorder="1" applyAlignment="1" applyProtection="1">
      <alignment/>
      <protection/>
    </xf>
    <xf numFmtId="2" fontId="4" fillId="0" borderId="15" xfId="0" applyNumberFormat="1" applyFont="1" applyFill="1" applyBorder="1" applyAlignment="1" applyProtection="1">
      <alignment/>
      <protection/>
    </xf>
    <xf numFmtId="2" fontId="4" fillId="0" borderId="37" xfId="0" applyNumberFormat="1" applyFont="1" applyFill="1" applyBorder="1" applyAlignment="1" applyProtection="1">
      <alignment/>
      <protection/>
    </xf>
    <xf numFmtId="2" fontId="4" fillId="0" borderId="38" xfId="0" applyNumberFormat="1" applyFont="1" applyFill="1" applyBorder="1" applyAlignment="1" applyProtection="1">
      <alignment/>
      <protection/>
    </xf>
    <xf numFmtId="2" fontId="4" fillId="0" borderId="39" xfId="0" applyNumberFormat="1" applyFont="1" applyFill="1" applyBorder="1" applyAlignment="1" applyProtection="1">
      <alignment/>
      <protection/>
    </xf>
    <xf numFmtId="3" fontId="4" fillId="0" borderId="40" xfId="0" applyNumberFormat="1" applyFont="1" applyFill="1" applyBorder="1" applyAlignment="1" applyProtection="1">
      <alignment/>
      <protection/>
    </xf>
    <xf numFmtId="3" fontId="4" fillId="0" borderId="41" xfId="0" applyNumberFormat="1" applyFont="1" applyFill="1" applyBorder="1" applyAlignment="1" applyProtection="1">
      <alignment/>
      <protection/>
    </xf>
    <xf numFmtId="3" fontId="4" fillId="0" borderId="42" xfId="0" applyNumberFormat="1" applyFont="1" applyFill="1" applyBorder="1" applyAlignment="1" applyProtection="1">
      <alignment wrapText="1"/>
      <protection/>
    </xf>
    <xf numFmtId="3" fontId="4" fillId="0" borderId="36" xfId="0" applyNumberFormat="1" applyFont="1" applyFill="1" applyBorder="1" applyAlignment="1" applyProtection="1">
      <alignment/>
      <protection/>
    </xf>
    <xf numFmtId="3" fontId="4" fillId="0" borderId="43" xfId="0" applyNumberFormat="1" applyFont="1" applyFill="1" applyBorder="1" applyAlignment="1" applyProtection="1">
      <alignment/>
      <protection/>
    </xf>
    <xf numFmtId="3" fontId="4" fillId="0" borderId="28" xfId="0" applyNumberFormat="1" applyFont="1" applyFill="1" applyBorder="1" applyAlignment="1" applyProtection="1">
      <alignment/>
      <protection/>
    </xf>
    <xf numFmtId="3" fontId="4" fillId="0" borderId="42" xfId="0" applyNumberFormat="1" applyFont="1" applyFill="1" applyBorder="1" applyAlignment="1" applyProtection="1">
      <alignment/>
      <protection/>
    </xf>
    <xf numFmtId="3" fontId="4" fillId="0" borderId="17" xfId="0" applyNumberFormat="1" applyFont="1" applyFill="1" applyBorder="1" applyAlignment="1" applyProtection="1">
      <alignment/>
      <protection/>
    </xf>
    <xf numFmtId="3" fontId="4" fillId="0" borderId="15" xfId="0" applyNumberFormat="1" applyFont="1" applyFill="1" applyBorder="1" applyAlignment="1" applyProtection="1">
      <alignment/>
      <protection/>
    </xf>
    <xf numFmtId="3" fontId="4" fillId="0" borderId="44" xfId="0" applyNumberFormat="1" applyFont="1" applyFill="1" applyBorder="1" applyAlignment="1" applyProtection="1">
      <alignment/>
      <protection/>
    </xf>
    <xf numFmtId="3" fontId="4" fillId="0" borderId="29" xfId="0" applyNumberFormat="1" applyFont="1" applyFill="1" applyBorder="1" applyAlignment="1" applyProtection="1">
      <alignment/>
      <protection/>
    </xf>
    <xf numFmtId="3" fontId="4" fillId="0" borderId="38" xfId="0" applyNumberFormat="1" applyFont="1" applyFill="1" applyBorder="1" applyAlignment="1" applyProtection="1">
      <alignment/>
      <protection/>
    </xf>
    <xf numFmtId="3" fontId="4" fillId="0" borderId="45" xfId="0" applyNumberFormat="1" applyFont="1" applyFill="1" applyBorder="1" applyAlignment="1" applyProtection="1">
      <alignment/>
      <protection/>
    </xf>
    <xf numFmtId="3" fontId="4" fillId="0" borderId="39" xfId="0" applyNumberFormat="1" applyFont="1" applyFill="1" applyBorder="1" applyAlignment="1" applyProtection="1">
      <alignment/>
      <protection/>
    </xf>
    <xf numFmtId="3" fontId="4" fillId="0" borderId="25" xfId="0" applyNumberFormat="1" applyFont="1" applyFill="1" applyBorder="1" applyAlignment="1" applyProtection="1">
      <alignment/>
      <protection/>
    </xf>
    <xf numFmtId="3" fontId="4" fillId="0" borderId="33" xfId="0" applyNumberFormat="1" applyFont="1" applyFill="1" applyBorder="1" applyAlignment="1" applyProtection="1">
      <alignment/>
      <protection/>
    </xf>
    <xf numFmtId="14" fontId="4" fillId="0" borderId="0" xfId="0" applyNumberFormat="1" applyFont="1" applyAlignment="1">
      <alignment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46" xfId="0" applyNumberFormat="1" applyFont="1" applyFill="1" applyBorder="1" applyAlignment="1" applyProtection="1">
      <alignment horizontal="center" vertical="center" wrapText="1"/>
      <protection/>
    </xf>
    <xf numFmtId="0" fontId="5" fillId="0" borderId="47" xfId="0" applyNumberFormat="1" applyFont="1" applyFill="1" applyBorder="1" applyAlignment="1" applyProtection="1">
      <alignment horizontal="center" vertical="center" wrapText="1"/>
      <protection/>
    </xf>
    <xf numFmtId="0" fontId="5" fillId="0" borderId="48" xfId="0" applyNumberFormat="1" applyFont="1" applyFill="1" applyBorder="1" applyAlignment="1" applyProtection="1">
      <alignment horizontal="center" vertical="center"/>
      <protection/>
    </xf>
    <xf numFmtId="0" fontId="5" fillId="0" borderId="49" xfId="0" applyNumberFormat="1" applyFont="1" applyFill="1" applyBorder="1" applyAlignment="1" applyProtection="1">
      <alignment horizontal="center" vertical="center"/>
      <protection/>
    </xf>
    <xf numFmtId="0" fontId="5" fillId="0" borderId="50" xfId="0" applyNumberFormat="1" applyFont="1" applyFill="1" applyBorder="1" applyAlignment="1" applyProtection="1">
      <alignment horizontal="center" vertical="center" wrapText="1"/>
      <protection/>
    </xf>
    <xf numFmtId="0" fontId="5" fillId="0" borderId="27" xfId="0" applyNumberFormat="1" applyFont="1" applyFill="1" applyBorder="1" applyAlignment="1" applyProtection="1">
      <alignment horizontal="center" vertical="center" wrapText="1"/>
      <protection/>
    </xf>
    <xf numFmtId="0" fontId="5" fillId="0" borderId="48" xfId="0" applyNumberFormat="1" applyFont="1" applyFill="1" applyBorder="1" applyAlignment="1" applyProtection="1">
      <alignment horizontal="center" vertical="center" wrapText="1"/>
      <protection/>
    </xf>
    <xf numFmtId="0" fontId="5" fillId="0" borderId="29" xfId="0" applyNumberFormat="1" applyFont="1" applyFill="1" applyBorder="1" applyAlignment="1" applyProtection="1">
      <alignment horizontal="center" vertical="center" wrapText="1"/>
      <protection/>
    </xf>
    <xf numFmtId="0" fontId="5" fillId="0" borderId="51" xfId="0" applyNumberFormat="1" applyFont="1" applyFill="1" applyBorder="1" applyAlignment="1" applyProtection="1">
      <alignment horizontal="center" vertical="center" wrapText="1"/>
      <protection/>
    </xf>
    <xf numFmtId="0" fontId="5" fillId="0" borderId="52" xfId="0" applyNumberFormat="1" applyFont="1" applyFill="1" applyBorder="1" applyAlignment="1" applyProtection="1">
      <alignment horizontal="center" vertical="center" wrapText="1"/>
      <protection/>
    </xf>
    <xf numFmtId="199" fontId="5" fillId="0" borderId="0" xfId="0" applyNumberFormat="1" applyFont="1" applyFill="1" applyAlignment="1" applyProtection="1">
      <alignment horizontal="center" vertical="center"/>
      <protection/>
    </xf>
    <xf numFmtId="0" fontId="5" fillId="0" borderId="0" xfId="0" applyNumberFormat="1" applyFont="1" applyFill="1" applyAlignment="1" applyProtection="1">
      <alignment horizontal="left" vertical="center" wrapText="1"/>
      <protection/>
    </xf>
    <xf numFmtId="0" fontId="5" fillId="0" borderId="53" xfId="0" applyNumberFormat="1" applyFont="1" applyFill="1" applyBorder="1" applyAlignment="1" applyProtection="1">
      <alignment horizontal="center" vertical="center" wrapText="1"/>
      <protection/>
    </xf>
    <xf numFmtId="0" fontId="5" fillId="0" borderId="54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31</xdr:row>
      <xdr:rowOff>123825</xdr:rowOff>
    </xdr:from>
    <xdr:to>
      <xdr:col>10</xdr:col>
      <xdr:colOff>533400</xdr:colOff>
      <xdr:row>44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5848350"/>
          <a:ext cx="10067925" cy="2219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4"/>
  <sheetViews>
    <sheetView tabSelected="1" view="pageBreakPreview" zoomScale="87" zoomScaleSheetLayoutView="87" workbookViewId="0" topLeftCell="A1">
      <selection activeCell="Q16" sqref="Q16"/>
    </sheetView>
  </sheetViews>
  <sheetFormatPr defaultColWidth="9.140625" defaultRowHeight="12.75"/>
  <cols>
    <col min="1" max="1" width="34.00390625" style="1" customWidth="1"/>
    <col min="2" max="3" width="12.8515625" style="1" customWidth="1"/>
    <col min="4" max="5" width="14.140625" style="1" customWidth="1"/>
    <col min="6" max="6" width="16.140625" style="1" customWidth="1"/>
    <col min="7" max="7" width="13.00390625" style="1" customWidth="1"/>
    <col min="8" max="16384" width="9.140625" style="1" customWidth="1"/>
  </cols>
  <sheetData>
    <row r="1" spans="1:16" ht="12.75">
      <c r="A1" s="2"/>
      <c r="B1" s="2"/>
      <c r="C1" s="2"/>
      <c r="F1" s="2"/>
      <c r="H1" s="2"/>
      <c r="J1" s="2"/>
      <c r="K1" s="23"/>
      <c r="L1" s="2"/>
      <c r="M1" s="2"/>
      <c r="P1" s="2"/>
    </row>
    <row r="2" spans="1:16" ht="12.75">
      <c r="A2" s="2"/>
      <c r="B2" s="2"/>
      <c r="C2" s="2"/>
      <c r="F2" s="2"/>
      <c r="H2" s="2"/>
      <c r="J2" s="2"/>
      <c r="L2" s="2"/>
      <c r="M2" s="2"/>
      <c r="P2" s="2"/>
    </row>
    <row r="3" spans="1:16" ht="12.75">
      <c r="A3" s="76" t="s">
        <v>4</v>
      </c>
      <c r="B3" s="76"/>
      <c r="C3" s="76"/>
      <c r="D3" s="76"/>
      <c r="E3" s="76"/>
      <c r="F3" s="76"/>
      <c r="G3" s="76"/>
      <c r="H3" s="76"/>
      <c r="I3" s="76"/>
      <c r="J3" s="76" t="s">
        <v>17</v>
      </c>
      <c r="K3" s="76"/>
      <c r="L3" s="76"/>
      <c r="M3" s="76"/>
      <c r="P3" s="2"/>
    </row>
    <row r="4" spans="1:16" ht="12.75">
      <c r="A4" s="80" t="s">
        <v>10</v>
      </c>
      <c r="B4" s="80"/>
      <c r="C4" s="80"/>
      <c r="D4" s="80"/>
      <c r="E4" s="80"/>
      <c r="F4" s="80"/>
      <c r="G4" s="80"/>
      <c r="H4" s="80"/>
      <c r="I4" s="80"/>
      <c r="J4" s="80" t="s">
        <v>20</v>
      </c>
      <c r="K4" s="80"/>
      <c r="L4" s="80"/>
      <c r="M4" s="80"/>
      <c r="P4" s="2"/>
    </row>
    <row r="5" spans="1:16" ht="12.75">
      <c r="A5" s="2"/>
      <c r="J5" s="80" t="s">
        <v>0</v>
      </c>
      <c r="K5" s="80"/>
      <c r="L5" s="80"/>
      <c r="M5" s="80"/>
      <c r="P5" s="2"/>
    </row>
    <row r="6" spans="1:16" ht="12.75">
      <c r="A6" s="80" t="s">
        <v>7</v>
      </c>
      <c r="B6" s="80"/>
      <c r="C6" s="80"/>
      <c r="D6" s="80"/>
      <c r="E6" s="80"/>
      <c r="F6" s="80"/>
      <c r="G6" s="80"/>
      <c r="H6" s="80"/>
      <c r="I6" s="80"/>
      <c r="J6" s="80" t="s">
        <v>6</v>
      </c>
      <c r="K6" s="80"/>
      <c r="L6" s="80"/>
      <c r="M6" s="80"/>
      <c r="P6" s="2"/>
    </row>
    <row r="7" spans="1:16" ht="12.75">
      <c r="A7" s="2"/>
      <c r="P7" s="2"/>
    </row>
    <row r="8" spans="1:16" ht="42.75" customHeight="1">
      <c r="A8" s="66" t="s">
        <v>23</v>
      </c>
      <c r="B8" s="74" t="s">
        <v>16</v>
      </c>
      <c r="C8" s="74"/>
      <c r="D8" s="74"/>
      <c r="E8" s="74"/>
      <c r="F8" s="74"/>
      <c r="G8" s="75"/>
      <c r="H8" s="74" t="s">
        <v>18</v>
      </c>
      <c r="I8" s="74"/>
      <c r="J8" s="74"/>
      <c r="K8" s="74"/>
      <c r="L8" s="74"/>
      <c r="M8" s="74"/>
      <c r="P8" s="2"/>
    </row>
    <row r="9" spans="1:16" ht="12.75">
      <c r="A9" s="66"/>
      <c r="B9" s="68" t="s">
        <v>2</v>
      </c>
      <c r="C9" s="69"/>
      <c r="D9" s="73" t="s">
        <v>13</v>
      </c>
      <c r="E9" s="73"/>
      <c r="F9" s="70" t="s">
        <v>22</v>
      </c>
      <c r="G9" s="71"/>
      <c r="H9" s="72" t="s">
        <v>2</v>
      </c>
      <c r="I9" s="72"/>
      <c r="J9" s="65" t="s">
        <v>13</v>
      </c>
      <c r="K9" s="65"/>
      <c r="L9" s="78" t="s">
        <v>22</v>
      </c>
      <c r="M9" s="79"/>
      <c r="P9" s="2"/>
    </row>
    <row r="10" spans="1:16" ht="38.25">
      <c r="A10" s="67"/>
      <c r="B10" s="3" t="s">
        <v>1</v>
      </c>
      <c r="C10" s="4" t="s">
        <v>5</v>
      </c>
      <c r="D10" s="5" t="s">
        <v>1</v>
      </c>
      <c r="E10" s="6" t="s">
        <v>5</v>
      </c>
      <c r="F10" s="5" t="s">
        <v>1</v>
      </c>
      <c r="G10" s="7" t="s">
        <v>5</v>
      </c>
      <c r="H10" s="8" t="s">
        <v>1</v>
      </c>
      <c r="I10" s="9" t="s">
        <v>9</v>
      </c>
      <c r="J10" s="10" t="s">
        <v>1</v>
      </c>
      <c r="K10" s="10" t="s">
        <v>9</v>
      </c>
      <c r="L10" s="11" t="s">
        <v>1</v>
      </c>
      <c r="M10" s="12" t="s">
        <v>9</v>
      </c>
      <c r="P10" s="2"/>
    </row>
    <row r="11" spans="1:16" ht="12.75">
      <c r="A11" s="13" t="s">
        <v>19</v>
      </c>
      <c r="B11" s="15">
        <v>1</v>
      </c>
      <c r="C11" s="15">
        <v>2</v>
      </c>
      <c r="D11" s="15">
        <v>3</v>
      </c>
      <c r="E11" s="15">
        <v>4</v>
      </c>
      <c r="F11" s="15">
        <v>5</v>
      </c>
      <c r="G11" s="15">
        <v>6</v>
      </c>
      <c r="H11" s="14">
        <v>7</v>
      </c>
      <c r="I11" s="14">
        <v>8</v>
      </c>
      <c r="J11" s="14">
        <v>9</v>
      </c>
      <c r="K11" s="14">
        <v>10</v>
      </c>
      <c r="L11" s="14">
        <v>11</v>
      </c>
      <c r="M11" s="15">
        <v>12</v>
      </c>
      <c r="P11" s="2"/>
    </row>
    <row r="12" spans="1:16" ht="12.75">
      <c r="A12" s="41" t="s">
        <v>11</v>
      </c>
      <c r="B12" s="48"/>
      <c r="C12" s="49"/>
      <c r="D12" s="48"/>
      <c r="E12" s="49"/>
      <c r="F12" s="49"/>
      <c r="G12" s="49"/>
      <c r="H12" s="42"/>
      <c r="I12" s="16"/>
      <c r="J12" s="16"/>
      <c r="K12" s="16"/>
      <c r="L12" s="17"/>
      <c r="M12" s="18"/>
      <c r="P12" s="2"/>
    </row>
    <row r="13" spans="1:16" ht="12.75">
      <c r="A13" s="19" t="s">
        <v>14</v>
      </c>
      <c r="B13" s="50">
        <f>(330375552.36+1833935.29)/1000</f>
        <v>332209</v>
      </c>
      <c r="C13" s="51">
        <f>(973505171.91+0)/1000</f>
        <v>973505</v>
      </c>
      <c r="D13" s="50">
        <f>(320479852.14+1159654.49)/1000</f>
        <v>321640</v>
      </c>
      <c r="E13" s="51">
        <f>(904507551.07+0)/1000</f>
        <v>904508</v>
      </c>
      <c r="F13" s="50">
        <f>(323241555.27+1219827.33)/1000</f>
        <v>324461</v>
      </c>
      <c r="G13" s="51">
        <f>(893779644.37+0)/1000</f>
        <v>893780</v>
      </c>
      <c r="H13" s="43">
        <v>0</v>
      </c>
      <c r="I13" s="27">
        <v>0</v>
      </c>
      <c r="J13" s="27">
        <v>0</v>
      </c>
      <c r="K13" s="30">
        <v>0</v>
      </c>
      <c r="L13" s="27">
        <v>0</v>
      </c>
      <c r="M13" s="31">
        <v>0</v>
      </c>
      <c r="P13" s="2"/>
    </row>
    <row r="14" spans="1:16" ht="12.75">
      <c r="A14" s="19" t="s">
        <v>8</v>
      </c>
      <c r="B14" s="52">
        <f>(1772296596.45+0+599330.06)/1000</f>
        <v>1772896</v>
      </c>
      <c r="C14" s="53">
        <f>(1183945067.82+0)/1000</f>
        <v>1183945</v>
      </c>
      <c r="D14" s="52">
        <f>(1745088726.11+168107.25)/1000</f>
        <v>1745257</v>
      </c>
      <c r="E14" s="53">
        <f>(1592787124.71+0)/1000</f>
        <v>1592787</v>
      </c>
      <c r="F14" s="52">
        <f>(1929804826.6+0)/1000</f>
        <v>1929805</v>
      </c>
      <c r="G14" s="53">
        <f>(1411788062.64+0)/1000</f>
        <v>1411788</v>
      </c>
      <c r="H14" s="43">
        <v>0</v>
      </c>
      <c r="I14" s="27">
        <v>0</v>
      </c>
      <c r="J14" s="27">
        <v>0</v>
      </c>
      <c r="K14" s="30">
        <v>0</v>
      </c>
      <c r="L14" s="27">
        <v>0</v>
      </c>
      <c r="M14" s="31">
        <v>0</v>
      </c>
      <c r="P14" s="2"/>
    </row>
    <row r="15" spans="1:16" ht="12.75">
      <c r="A15" s="19" t="s">
        <v>3</v>
      </c>
      <c r="B15" s="54">
        <f>28042354.53/1000</f>
        <v>28042</v>
      </c>
      <c r="C15" s="51">
        <f>1429755.83/1000</f>
        <v>1430</v>
      </c>
      <c r="D15" s="54">
        <f>40781279.9/1000</f>
        <v>40781</v>
      </c>
      <c r="E15" s="51">
        <f>1668071.47/1000</f>
        <v>1668</v>
      </c>
      <c r="F15" s="54">
        <f>44771067.54/1000</f>
        <v>44771</v>
      </c>
      <c r="G15" s="51">
        <f>2475709.16/1000</f>
        <v>2476</v>
      </c>
      <c r="H15" s="43">
        <v>0</v>
      </c>
      <c r="I15" s="27">
        <v>0</v>
      </c>
      <c r="J15" s="27">
        <v>0</v>
      </c>
      <c r="K15" s="30">
        <v>0</v>
      </c>
      <c r="L15" s="27">
        <v>0</v>
      </c>
      <c r="M15" s="31">
        <v>0</v>
      </c>
      <c r="P15" s="2"/>
    </row>
    <row r="16" spans="1:16" ht="12.75">
      <c r="A16" s="24" t="s">
        <v>24</v>
      </c>
      <c r="B16" s="52"/>
      <c r="C16" s="55"/>
      <c r="D16" s="52"/>
      <c r="E16" s="55"/>
      <c r="F16" s="52"/>
      <c r="G16" s="55"/>
      <c r="H16" s="44"/>
      <c r="I16" s="28"/>
      <c r="J16" s="28"/>
      <c r="K16" s="32"/>
      <c r="L16" s="28"/>
      <c r="M16" s="33"/>
      <c r="P16" s="2"/>
    </row>
    <row r="17" spans="1:16" ht="12.75">
      <c r="A17" s="19" t="s">
        <v>14</v>
      </c>
      <c r="B17" s="54">
        <f>(1148118817.92+0)/1000</f>
        <v>1148119</v>
      </c>
      <c r="C17" s="54">
        <f>(15288104.76+0)/1000</f>
        <v>15288</v>
      </c>
      <c r="D17" s="54">
        <f>(1128091304.67+0)/1000</f>
        <v>1128091</v>
      </c>
      <c r="E17" s="54">
        <f>(14920829.08+0)/1000</f>
        <v>14921</v>
      </c>
      <c r="F17" s="54">
        <f>(1100947041.18+0)/1000</f>
        <v>1100947</v>
      </c>
      <c r="G17" s="54">
        <f>(15041756.99+0)/1000</f>
        <v>15042</v>
      </c>
      <c r="H17" s="43">
        <v>1.12</v>
      </c>
      <c r="I17" s="27">
        <v>2</v>
      </c>
      <c r="J17" s="27">
        <v>1.15</v>
      </c>
      <c r="K17" s="30">
        <v>2</v>
      </c>
      <c r="L17" s="27">
        <v>2.05</v>
      </c>
      <c r="M17" s="31">
        <v>2</v>
      </c>
      <c r="P17" s="2"/>
    </row>
    <row r="18" spans="1:16" ht="12.75">
      <c r="A18" s="19" t="s">
        <v>8</v>
      </c>
      <c r="B18" s="52">
        <f>(273589829.67+0)/1000</f>
        <v>273590</v>
      </c>
      <c r="C18" s="56">
        <f>(76234579.81+0)/1000</f>
        <v>76235</v>
      </c>
      <c r="D18" s="52">
        <f>(180367709.02+0)/1000</f>
        <v>180368</v>
      </c>
      <c r="E18" s="56">
        <f>(23962296.16+0)/1000</f>
        <v>23962</v>
      </c>
      <c r="F18" s="52">
        <f>(399224152.08+0)/1000</f>
        <v>399224</v>
      </c>
      <c r="G18" s="56">
        <f>(40542694.56+0)/1000</f>
        <v>40543</v>
      </c>
      <c r="H18" s="43">
        <v>1.43</v>
      </c>
      <c r="I18" s="27">
        <v>0.29</v>
      </c>
      <c r="J18" s="27">
        <v>1.57</v>
      </c>
      <c r="K18" s="30">
        <v>0.37</v>
      </c>
      <c r="L18" s="29">
        <v>1.05</v>
      </c>
      <c r="M18" s="31">
        <v>0.54</v>
      </c>
      <c r="P18" s="2"/>
    </row>
    <row r="19" spans="1:16" ht="12.75">
      <c r="A19" s="19" t="s">
        <v>3</v>
      </c>
      <c r="B19" s="54">
        <f aca="true" t="shared" si="0" ref="B19:G19">0/1000</f>
        <v>0</v>
      </c>
      <c r="C19" s="51">
        <f t="shared" si="0"/>
        <v>0</v>
      </c>
      <c r="D19" s="54">
        <f t="shared" si="0"/>
        <v>0</v>
      </c>
      <c r="E19" s="51">
        <f t="shared" si="0"/>
        <v>0</v>
      </c>
      <c r="F19" s="54">
        <f t="shared" si="0"/>
        <v>0</v>
      </c>
      <c r="G19" s="51">
        <f t="shared" si="0"/>
        <v>0</v>
      </c>
      <c r="H19" s="43">
        <v>0</v>
      </c>
      <c r="I19" s="27">
        <v>0</v>
      </c>
      <c r="J19" s="27">
        <v>0</v>
      </c>
      <c r="K19" s="30">
        <v>0</v>
      </c>
      <c r="L19" s="27">
        <v>0</v>
      </c>
      <c r="M19" s="31">
        <v>0</v>
      </c>
      <c r="P19" s="2"/>
    </row>
    <row r="20" spans="1:16" ht="12.75">
      <c r="A20" s="24" t="s">
        <v>12</v>
      </c>
      <c r="B20" s="52"/>
      <c r="C20" s="53"/>
      <c r="D20" s="52"/>
      <c r="E20" s="53"/>
      <c r="F20" s="52"/>
      <c r="G20" s="53"/>
      <c r="H20" s="44"/>
      <c r="I20" s="28"/>
      <c r="J20" s="28"/>
      <c r="K20" s="32"/>
      <c r="L20" s="28"/>
      <c r="M20" s="33"/>
      <c r="P20" s="2"/>
    </row>
    <row r="21" spans="1:16" ht="12.75">
      <c r="A21" s="19" t="s">
        <v>14</v>
      </c>
      <c r="B21" s="54">
        <f>(500051.5+14973.96+0)/1000</f>
        <v>515</v>
      </c>
      <c r="C21" s="51">
        <f>(176959.4+7936177.61)/1000</f>
        <v>8113</v>
      </c>
      <c r="D21" s="54">
        <f>(500051.5+14973.96+0)/1000</f>
        <v>515</v>
      </c>
      <c r="E21" s="51">
        <f>(176333.01+7743479.06000001)/1000</f>
        <v>7920</v>
      </c>
      <c r="F21" s="54">
        <f>(495007.5+30747.53)/1000</f>
        <v>526</v>
      </c>
      <c r="G21" s="51">
        <f>(183101.24+4046.87)/1000</f>
        <v>187</v>
      </c>
      <c r="H21" s="43">
        <v>0</v>
      </c>
      <c r="I21" s="27">
        <v>0</v>
      </c>
      <c r="J21" s="27">
        <v>0</v>
      </c>
      <c r="K21" s="30">
        <v>0</v>
      </c>
      <c r="L21" s="27">
        <v>0</v>
      </c>
      <c r="M21" s="31">
        <v>0</v>
      </c>
      <c r="P21" s="2"/>
    </row>
    <row r="22" spans="1:16" ht="12.75">
      <c r="A22" s="19" t="s">
        <v>8</v>
      </c>
      <c r="B22" s="52">
        <f>15200357.57/1000</f>
        <v>15200</v>
      </c>
      <c r="C22" s="55">
        <f>19524271.24/1000</f>
        <v>19524</v>
      </c>
      <c r="D22" s="52">
        <f>14241657.19/1000</f>
        <v>14242</v>
      </c>
      <c r="E22" s="55">
        <f>19674743.4/1000</f>
        <v>19675</v>
      </c>
      <c r="F22" s="52">
        <f>16403646.64/1000</f>
        <v>16404</v>
      </c>
      <c r="G22" s="55">
        <f>31795827.87/1000</f>
        <v>31796</v>
      </c>
      <c r="H22" s="43">
        <v>0</v>
      </c>
      <c r="I22" s="27">
        <v>0</v>
      </c>
      <c r="J22" s="27">
        <v>0</v>
      </c>
      <c r="K22" s="30">
        <v>0</v>
      </c>
      <c r="L22" s="27">
        <v>0</v>
      </c>
      <c r="M22" s="31">
        <v>0</v>
      </c>
      <c r="P22" s="2"/>
    </row>
    <row r="23" spans="1:16" ht="12.75">
      <c r="A23" s="19" t="s">
        <v>3</v>
      </c>
      <c r="B23" s="57">
        <f aca="true" t="shared" si="1" ref="B23:G23">0/1000</f>
        <v>0</v>
      </c>
      <c r="C23" s="53">
        <f t="shared" si="1"/>
        <v>0</v>
      </c>
      <c r="D23" s="57">
        <f t="shared" si="1"/>
        <v>0</v>
      </c>
      <c r="E23" s="53">
        <f t="shared" si="1"/>
        <v>0</v>
      </c>
      <c r="F23" s="57">
        <f t="shared" si="1"/>
        <v>0</v>
      </c>
      <c r="G23" s="53">
        <f t="shared" si="1"/>
        <v>0</v>
      </c>
      <c r="H23" s="43">
        <v>0</v>
      </c>
      <c r="I23" s="27">
        <v>0</v>
      </c>
      <c r="J23" s="27">
        <v>0</v>
      </c>
      <c r="K23" s="30">
        <v>0</v>
      </c>
      <c r="L23" s="27">
        <v>0</v>
      </c>
      <c r="M23" s="31">
        <v>0</v>
      </c>
      <c r="P23" s="2"/>
    </row>
    <row r="24" spans="1:16" ht="12.75">
      <c r="A24" s="25" t="s">
        <v>15</v>
      </c>
      <c r="B24" s="52"/>
      <c r="C24" s="58"/>
      <c r="D24" s="52"/>
      <c r="E24" s="58"/>
      <c r="F24" s="52"/>
      <c r="G24" s="58"/>
      <c r="H24" s="44"/>
      <c r="I24" s="28"/>
      <c r="J24" s="28"/>
      <c r="K24" s="32"/>
      <c r="L24" s="28"/>
      <c r="M24" s="33"/>
      <c r="P24" s="2"/>
    </row>
    <row r="25" spans="1:16" ht="12.75">
      <c r="A25" s="19" t="s">
        <v>14</v>
      </c>
      <c r="B25" s="54">
        <f>(4583570409.47+669678047.080001)/1000</f>
        <v>5253248</v>
      </c>
      <c r="C25" s="51">
        <f>(4073570622.37+899300553.760002)/1000</f>
        <v>4972871</v>
      </c>
      <c r="D25" s="54">
        <f>(4577170892.69001+706859076.699999)/1000</f>
        <v>5284030</v>
      </c>
      <c r="E25" s="51">
        <f>(4094091554.19001+909148637.430001)/1000</f>
        <v>5003240</v>
      </c>
      <c r="F25" s="54">
        <f>(4253825571.18+855579194.319999)/1000</f>
        <v>5109405</v>
      </c>
      <c r="G25" s="51">
        <f>(4125175812.11999+952740353.220001)/1000</f>
        <v>5077916</v>
      </c>
      <c r="H25" s="43">
        <v>4.76</v>
      </c>
      <c r="I25" s="27">
        <v>0.88</v>
      </c>
      <c r="J25" s="27">
        <v>4.74</v>
      </c>
      <c r="K25" s="30">
        <v>0.88</v>
      </c>
      <c r="L25" s="27">
        <v>5.44</v>
      </c>
      <c r="M25" s="31">
        <v>1.08</v>
      </c>
      <c r="P25" s="2"/>
    </row>
    <row r="26" spans="1:16" ht="12.75">
      <c r="A26" s="26" t="s">
        <v>8</v>
      </c>
      <c r="B26" s="52">
        <f>1048983308.17/1000</f>
        <v>1048983</v>
      </c>
      <c r="C26" s="55">
        <f>667203347.68/1000</f>
        <v>667203</v>
      </c>
      <c r="D26" s="52">
        <f>1070767507.27/1000</f>
        <v>1070768</v>
      </c>
      <c r="E26" s="55">
        <f>736089207.16/1000</f>
        <v>736089</v>
      </c>
      <c r="F26" s="52">
        <f>501520358.6/1000</f>
        <v>501520</v>
      </c>
      <c r="G26" s="55">
        <f>729674104.17/1000</f>
        <v>729674</v>
      </c>
      <c r="H26" s="43">
        <v>3.95</v>
      </c>
      <c r="I26" s="27">
        <v>1.78</v>
      </c>
      <c r="J26" s="27">
        <v>3.9</v>
      </c>
      <c r="K26" s="30">
        <v>1.64</v>
      </c>
      <c r="L26" s="27">
        <v>5.48</v>
      </c>
      <c r="M26" s="31">
        <v>1.65</v>
      </c>
      <c r="P26" s="2"/>
    </row>
    <row r="27" spans="1:16" ht="12.75">
      <c r="A27" s="19" t="s">
        <v>3</v>
      </c>
      <c r="B27" s="54">
        <f aca="true" t="shared" si="2" ref="B27:G27">0/1000</f>
        <v>0</v>
      </c>
      <c r="C27" s="51">
        <f t="shared" si="2"/>
        <v>0</v>
      </c>
      <c r="D27" s="54">
        <f t="shared" si="2"/>
        <v>0</v>
      </c>
      <c r="E27" s="51">
        <f t="shared" si="2"/>
        <v>0</v>
      </c>
      <c r="F27" s="54">
        <f t="shared" si="2"/>
        <v>0</v>
      </c>
      <c r="G27" s="51">
        <f t="shared" si="2"/>
        <v>0</v>
      </c>
      <c r="H27" s="43">
        <v>0</v>
      </c>
      <c r="I27" s="27">
        <v>0</v>
      </c>
      <c r="J27" s="27">
        <v>0</v>
      </c>
      <c r="K27" s="30">
        <v>0</v>
      </c>
      <c r="L27" s="27">
        <v>0</v>
      </c>
      <c r="M27" s="31">
        <v>0</v>
      </c>
      <c r="P27" s="2"/>
    </row>
    <row r="28" spans="1:16" ht="12.75">
      <c r="A28" s="24" t="s">
        <v>21</v>
      </c>
      <c r="B28" s="52"/>
      <c r="C28" s="58"/>
      <c r="D28" s="52"/>
      <c r="E28" s="58"/>
      <c r="F28" s="58"/>
      <c r="G28" s="58"/>
      <c r="H28" s="45"/>
      <c r="I28" s="29"/>
      <c r="J28" s="29"/>
      <c r="K28" s="34"/>
      <c r="L28" s="29"/>
      <c r="M28" s="33"/>
      <c r="P28" s="2"/>
    </row>
    <row r="29" spans="1:16" ht="12.75">
      <c r="A29" s="19" t="s">
        <v>14</v>
      </c>
      <c r="B29" s="54">
        <f aca="true" t="shared" si="3" ref="B29:G31">B13+B17+B21+B25</f>
        <v>6734091</v>
      </c>
      <c r="C29" s="51">
        <f t="shared" si="3"/>
        <v>5969777</v>
      </c>
      <c r="D29" s="54">
        <f t="shared" si="3"/>
        <v>6734276</v>
      </c>
      <c r="E29" s="51">
        <f t="shared" si="3"/>
        <v>5930589</v>
      </c>
      <c r="F29" s="51">
        <f t="shared" si="3"/>
        <v>6535339</v>
      </c>
      <c r="G29" s="51">
        <f t="shared" si="3"/>
        <v>5986925</v>
      </c>
      <c r="H29" s="43">
        <f aca="true" t="shared" si="4" ref="H29:M31">IF(B29=0,0,(B13*H13+B17*H17+B21*H21+B25*H25)/B29)</f>
        <v>3.9</v>
      </c>
      <c r="I29" s="27">
        <f t="shared" si="4"/>
        <v>0.74</v>
      </c>
      <c r="J29" s="27">
        <f t="shared" si="4"/>
        <v>3.91</v>
      </c>
      <c r="K29" s="30">
        <f t="shared" si="4"/>
        <v>0.75</v>
      </c>
      <c r="L29" s="27">
        <f t="shared" si="4"/>
        <v>4.6</v>
      </c>
      <c r="M29" s="31">
        <f t="shared" si="4"/>
        <v>0.92</v>
      </c>
      <c r="P29" s="2"/>
    </row>
    <row r="30" spans="1:16" ht="12.75">
      <c r="A30" s="19" t="s">
        <v>8</v>
      </c>
      <c r="B30" s="52">
        <f t="shared" si="3"/>
        <v>3110669</v>
      </c>
      <c r="C30" s="59">
        <f t="shared" si="3"/>
        <v>1946907</v>
      </c>
      <c r="D30" s="52">
        <f t="shared" si="3"/>
        <v>3010635</v>
      </c>
      <c r="E30" s="59">
        <f t="shared" si="3"/>
        <v>2372513</v>
      </c>
      <c r="F30" s="59">
        <f t="shared" si="3"/>
        <v>2846953</v>
      </c>
      <c r="G30" s="59">
        <f t="shared" si="3"/>
        <v>2213801</v>
      </c>
      <c r="H30" s="46">
        <f t="shared" si="4"/>
        <v>1.46</v>
      </c>
      <c r="I30" s="35">
        <f t="shared" si="4"/>
        <v>0.62</v>
      </c>
      <c r="J30" s="35">
        <f t="shared" si="4"/>
        <v>1.48</v>
      </c>
      <c r="K30" s="36">
        <f t="shared" si="4"/>
        <v>0.51</v>
      </c>
      <c r="L30" s="35">
        <f t="shared" si="4"/>
        <v>1.11</v>
      </c>
      <c r="M30" s="37">
        <f t="shared" si="4"/>
        <v>0.55</v>
      </c>
      <c r="P30" s="2"/>
    </row>
    <row r="31" spans="1:16" ht="12.75">
      <c r="A31" s="20" t="s">
        <v>3</v>
      </c>
      <c r="B31" s="60">
        <f t="shared" si="3"/>
        <v>28042</v>
      </c>
      <c r="C31" s="61">
        <f t="shared" si="3"/>
        <v>1430</v>
      </c>
      <c r="D31" s="60">
        <f t="shared" si="3"/>
        <v>40781</v>
      </c>
      <c r="E31" s="61">
        <f t="shared" si="3"/>
        <v>1668</v>
      </c>
      <c r="F31" s="62">
        <f t="shared" si="3"/>
        <v>44771</v>
      </c>
      <c r="G31" s="63">
        <f t="shared" si="3"/>
        <v>2476</v>
      </c>
      <c r="H31" s="47">
        <f t="shared" si="4"/>
        <v>0</v>
      </c>
      <c r="I31" s="38">
        <f t="shared" si="4"/>
        <v>0</v>
      </c>
      <c r="J31" s="38">
        <f t="shared" si="4"/>
        <v>0</v>
      </c>
      <c r="K31" s="39">
        <f t="shared" si="4"/>
        <v>0</v>
      </c>
      <c r="L31" s="38">
        <f t="shared" si="4"/>
        <v>0</v>
      </c>
      <c r="M31" s="40">
        <f t="shared" si="4"/>
        <v>0</v>
      </c>
      <c r="P31" s="2"/>
    </row>
    <row r="32" spans="1:16" ht="12.75">
      <c r="A32" s="2"/>
      <c r="C32" s="21"/>
      <c r="P32" s="2"/>
    </row>
    <row r="33" spans="1:16" ht="12.75">
      <c r="A33" s="22"/>
      <c r="P33" s="2"/>
    </row>
    <row r="34" spans="1:16" ht="23.25" customHeight="1">
      <c r="A34" s="77"/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P34" s="2"/>
    </row>
    <row r="35" spans="1:16" ht="12.75">
      <c r="A35" s="22"/>
      <c r="P35" s="2"/>
    </row>
    <row r="36" spans="1:16" ht="12.75">
      <c r="A36" s="22"/>
      <c r="P36" s="2"/>
    </row>
    <row r="37" spans="1:16" ht="12.75">
      <c r="A37" s="2"/>
      <c r="P37" s="2"/>
    </row>
    <row r="38" spans="1:16" ht="12.75">
      <c r="A38" s="2"/>
      <c r="P38" s="2"/>
    </row>
    <row r="39" spans="1:16" ht="12.75">
      <c r="A39" s="2"/>
      <c r="P39" s="2"/>
    </row>
    <row r="40" spans="1:16" ht="12.75">
      <c r="A40" s="2"/>
      <c r="P40" s="2"/>
    </row>
    <row r="41" spans="1:16" ht="12.75">
      <c r="A41" s="2"/>
      <c r="P41" s="2"/>
    </row>
    <row r="42" spans="1:16" ht="12.75">
      <c r="A42" s="2"/>
      <c r="B42" s="64"/>
      <c r="P42" s="2"/>
    </row>
    <row r="43" spans="1:16" ht="12.75">
      <c r="A43" s="2"/>
      <c r="P43" s="2"/>
    </row>
    <row r="44" spans="1:16" ht="12.75">
      <c r="A44" s="2"/>
      <c r="P44" s="2"/>
    </row>
  </sheetData>
  <sheetProtection/>
  <mergeCells count="17">
    <mergeCell ref="A3:I3"/>
    <mergeCell ref="J3:M3"/>
    <mergeCell ref="A34:M34"/>
    <mergeCell ref="L9:M9"/>
    <mergeCell ref="H8:M8"/>
    <mergeCell ref="A4:I4"/>
    <mergeCell ref="J4:M4"/>
    <mergeCell ref="J5:M5"/>
    <mergeCell ref="J6:M6"/>
    <mergeCell ref="A6:I6"/>
    <mergeCell ref="J9:K9"/>
    <mergeCell ref="A8:A10"/>
    <mergeCell ref="B9:C9"/>
    <mergeCell ref="F9:G9"/>
    <mergeCell ref="H9:I9"/>
    <mergeCell ref="D9:E9"/>
    <mergeCell ref="B8:G8"/>
  </mergeCells>
  <printOptions horizontalCentered="1"/>
  <pageMargins left="0" right="0" top="0" bottom="0" header="0.5118110236220472" footer="0.5118110236220472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2018-05-23T07:11:45Z</cp:lastPrinted>
  <dcterms:modified xsi:type="dcterms:W3CDTF">2018-05-25T13:00:27Z</dcterms:modified>
  <cp:category/>
  <cp:version/>
  <cp:contentType/>
  <cp:contentStatus/>
</cp:coreProperties>
</file>