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>
    <definedName name="_xlnm.Print_Area" localSheetId="0">'Sheet1'!$A$1:$D$89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<sst xmlns="http://schemas.openxmlformats.org/spreadsheetml/2006/main" count="121" uniqueCount="106">
  <si>
    <t>BC "Moldova-Agroindbank" S.A.</t>
  </si>
  <si>
    <t>AGRNMD2X</t>
  </si>
  <si>
    <t xml:space="preserve">                                 FIN 2 Contul de profit sau pierdere</t>
  </si>
  <si>
    <t>Unitatea de masura LEI</t>
  </si>
  <si>
    <t>Cod pozitie</t>
  </si>
  <si>
    <t>Perioada curenta</t>
  </si>
  <si>
    <t>A</t>
  </si>
  <si>
    <t>B</t>
  </si>
  <si>
    <t>OPERATIUNI CONTINUE</t>
  </si>
  <si>
    <t>010</t>
  </si>
  <si>
    <t>Venituri din dobânzi</t>
  </si>
  <si>
    <t>011</t>
  </si>
  <si>
    <t>Active financiare pentru tranzactionare (daca se contabilizeaza separat)</t>
  </si>
  <si>
    <t>012</t>
  </si>
  <si>
    <t>Active financiare desemnate ca fiind evaluate la valoarea justa prin profit sau pierdere (daca se contabilizeaza separat)</t>
  </si>
  <si>
    <t>013</t>
  </si>
  <si>
    <t>Active financiare disponibile pentru vânzare</t>
  </si>
  <si>
    <t>014</t>
  </si>
  <si>
    <t>Împrumuturi si creante</t>
  </si>
  <si>
    <t>015</t>
  </si>
  <si>
    <t>Investitii pastrate pâna la scadenta</t>
  </si>
  <si>
    <t>016</t>
  </si>
  <si>
    <t>Instrumente derivate - Contabilitatea de acoperire, riscul de rata a dobânzii</t>
  </si>
  <si>
    <t>x</t>
  </si>
  <si>
    <t>017</t>
  </si>
  <si>
    <t>Alte active</t>
  </si>
  <si>
    <t>020</t>
  </si>
  <si>
    <t>(-) Cheltuieli cu dobânzile</t>
  </si>
  <si>
    <t>021</t>
  </si>
  <si>
    <t>(-) Obligatiuni financiare pentru tranzactionare (daca se contabilizeaza separat)</t>
  </si>
  <si>
    <t>022</t>
  </si>
  <si>
    <t>(-) Obligatiuni financiare desemnate ca fiind evaluate la valoarea justa prin profit sau pierdere (daca se contabilizeaza separat)</t>
  </si>
  <si>
    <t>023</t>
  </si>
  <si>
    <t>(-) Datorii financiare evaluate la cost amortizat</t>
  </si>
  <si>
    <t>024</t>
  </si>
  <si>
    <t>(-) Instrumente derivate - Contabilitatea de acoperire, riscul de rata a dobânzii</t>
  </si>
  <si>
    <t>025</t>
  </si>
  <si>
    <t>(-) Alte datorii</t>
  </si>
  <si>
    <t>030</t>
  </si>
  <si>
    <t xml:space="preserve">(-) Cheltuieli cu capitalul social rambursabil la cerere </t>
  </si>
  <si>
    <t>040</t>
  </si>
  <si>
    <t>Venituri din dividende</t>
  </si>
  <si>
    <t>041</t>
  </si>
  <si>
    <t>Venituri din active financiare pentru tranzactionare (daca se contabilizeaza separat)</t>
  </si>
  <si>
    <t>042</t>
  </si>
  <si>
    <t>Venituri din active financiare desemnate ca  fiind evaluate la valoarea justa prin profit sau pierdere (daca se contabilizeaza separat)</t>
  </si>
  <si>
    <t>043</t>
  </si>
  <si>
    <t>Venituri din active financiare disponibile pentru vânzare</t>
  </si>
  <si>
    <t>050</t>
  </si>
  <si>
    <t>Venituri din taxe si comisioane</t>
  </si>
  <si>
    <t>060</t>
  </si>
  <si>
    <t>(-) Cheltuieli cu taxe si comisioane</t>
  </si>
  <si>
    <t>070</t>
  </si>
  <si>
    <t>Câstiguri (pierderi) realizate aferente activelor si datoriilor financiare care nu sunt evaluate la valoarea justa prin profit sau pierdere - net</t>
  </si>
  <si>
    <t>071</t>
  </si>
  <si>
    <t>072</t>
  </si>
  <si>
    <t>073</t>
  </si>
  <si>
    <t>074</t>
  </si>
  <si>
    <t>Datorii financiare evaluate la cost amortizat</t>
  </si>
  <si>
    <t>075</t>
  </si>
  <si>
    <t>Altele</t>
  </si>
  <si>
    <t>080</t>
  </si>
  <si>
    <t>Câstiguri sau pierderi privind activele si datoriile financiare detinute pentru tranzactionare - net</t>
  </si>
  <si>
    <t>090</t>
  </si>
  <si>
    <t>Câstiguri sau pierderi privind activele si datoriile financiare desemnate ca fiind evaluate la valoarea justa prin profit sau pierdere - net</t>
  </si>
  <si>
    <t>Câstiguri sau pierderi din contabilitatea de acoperire - net</t>
  </si>
  <si>
    <t>Diferente de curs de schimb [câstig (pierdere)] - net</t>
  </si>
  <si>
    <t>Câstiguri (pierderi) din de-recunoasterea activelor, altele decât cele detinute pentru vânzare - net</t>
  </si>
  <si>
    <t>Venituri din contracte de asigurare si reasigurare</t>
  </si>
  <si>
    <t>Alte venituri/cheltuieli din contracte de asigurare si reasigurare-net</t>
  </si>
  <si>
    <t>Alte venituri operationale</t>
  </si>
  <si>
    <t>(-) Alte cheltuieli operationale</t>
  </si>
  <si>
    <t>(-) Cheltuieli administrative</t>
  </si>
  <si>
    <t>(-) Cheltuieli privind remunerarea muncii</t>
  </si>
  <si>
    <t>(-) Prime</t>
  </si>
  <si>
    <t>(-) Defalcari privind fondul de pensii, asigurarea sociala si alte plati</t>
  </si>
  <si>
    <t>(-) Cheltuieli generale si administrative</t>
  </si>
  <si>
    <t>(-) Amortizarea</t>
  </si>
  <si>
    <t>(-) Mijloace fixe</t>
  </si>
  <si>
    <t>(-) Investitii imobiliare</t>
  </si>
  <si>
    <t>(-) Alte imobilizari necorporale</t>
  </si>
  <si>
    <t>(-) Provizioane reluari de provizioane</t>
  </si>
  <si>
    <t>(-) Deprecierea activelor financiare care nu sunt evaluate la valoarea justa prin profit sau pierdere</t>
  </si>
  <si>
    <t>(-) Active financiare evaluate la cost (instrumente de capitaluri proprii necotate si instrumente derivate legate de acestea)</t>
  </si>
  <si>
    <t>(-) Active financiare disponibile pentru vânzare</t>
  </si>
  <si>
    <t>(-) Împrumuturi si creante</t>
  </si>
  <si>
    <t>(-) Investitii pastrate pâna la scadenta</t>
  </si>
  <si>
    <t>(-) Deprecierea activelor nefinanciare</t>
  </si>
  <si>
    <t>(-) Fond comercial</t>
  </si>
  <si>
    <t>(-) Investitii în companii asociate prin metoda punerii în echivalenta</t>
  </si>
  <si>
    <t>(-) Altele</t>
  </si>
  <si>
    <t>Fond comercial negativ recunoscut imediat în profit sau pierdere</t>
  </si>
  <si>
    <t>Cota parte a profitului din întreprinderile asociate</t>
  </si>
  <si>
    <t>Profitul sau (-) pierderea din active imobilizate si grupuri destinate cedarii, clasificate drept detinute pentru vânzare, care nu pot fi considerate activitati întrerupte</t>
  </si>
  <si>
    <t>Total profit sau (-) pierdere din operatiuni continue înainte de impozitare</t>
  </si>
  <si>
    <t>Cheltuieli sau venituri cu impozitul aferent profitului sau pierderii din operatiuni continue</t>
  </si>
  <si>
    <t>Total profit sau (-) pierdere din operatiuni continue dupa impozitare</t>
  </si>
  <si>
    <t>Profit sau pierdere din activitati întrerupte dupa impozitare</t>
  </si>
  <si>
    <t>Total profit sau (-) pierdere aferent/a exercitiului</t>
  </si>
  <si>
    <t>Atribuit interesului care nu controleaza</t>
  </si>
  <si>
    <t>Atribuit actionarilor bancii</t>
  </si>
  <si>
    <t>Irina Munteanu</t>
  </si>
  <si>
    <t xml:space="preserve">                                         la data 30 aprilie 2016 </t>
  </si>
  <si>
    <t>Vicepresedinte al Comitetului de Conducere al bancii                  _______________________</t>
  </si>
  <si>
    <t>Oleg Paingu</t>
  </si>
  <si>
    <t>Contabil-sef adjunct al bancii                                                       _______________________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</si>
</sst>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0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wrapText="1"/>
      <protection/>
    </xf>
    <xf numFmtId="0" fontId="1" fillId="33" borderId="15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Fill="1" applyBorder="1" applyAlignment="1" applyProtection="1">
      <alignment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horizontal="center" wrapText="1"/>
      <protection/>
    </xf>
    <xf numFmtId="3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wrapText="1"/>
      <protection/>
    </xf>
    <xf numFmtId="0" fontId="1" fillId="0" borderId="18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Alignment="1">
      <alignment horizontal="left"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SheetLayoutView="100" zoomScalePageLayoutView="0" workbookViewId="0" topLeftCell="A70">
      <selection activeCell="B84" sqref="B84:C84"/>
    </sheetView>
  </sheetViews>
  <sheetFormatPr defaultColWidth="9.140625" defaultRowHeight="12.75"/>
  <cols>
    <col min="1" max="1" width="3.7109375" style="1" customWidth="1"/>
    <col min="2" max="2" width="7.8515625" style="1" customWidth="1"/>
    <col min="3" max="3" width="79.7109375" style="1" customWidth="1"/>
    <col min="4" max="4" width="18.421875" style="1" customWidth="1"/>
    <col min="5" max="5" width="9.140625" style="1" customWidth="1"/>
    <col min="6" max="6" width="10.140625" style="1" customWidth="1"/>
    <col min="7" max="16384" width="9.140625" style="1" customWidth="1"/>
  </cols>
  <sheetData>
    <row r="1" spans="1:8" ht="12.75">
      <c r="A1" s="2"/>
      <c r="B1" s="3" t="s">
        <v>0</v>
      </c>
      <c r="C1" s="2"/>
      <c r="D1" s="2"/>
      <c r="F1" s="2"/>
      <c r="H1" s="2"/>
    </row>
    <row r="2" spans="1:6" ht="12.75">
      <c r="A2" s="2"/>
      <c r="B2" s="34" t="s">
        <v>1</v>
      </c>
      <c r="C2" s="34"/>
      <c r="D2" s="2"/>
      <c r="F2" s="2"/>
    </row>
    <row r="3" spans="1:6" ht="15" customHeight="1">
      <c r="A3" s="2"/>
      <c r="B3" s="3"/>
      <c r="C3" s="2"/>
      <c r="D3" s="2"/>
      <c r="F3" s="2"/>
    </row>
    <row r="4" spans="1:6" ht="409.5" customHeight="1" hidden="1">
      <c r="A4" s="2"/>
      <c r="B4" s="3"/>
      <c r="C4" s="2"/>
      <c r="D4" s="2"/>
      <c r="F4" s="2"/>
    </row>
    <row r="5" spans="1:6" ht="409.5" customHeight="1" hidden="1">
      <c r="A5" s="2"/>
      <c r="B5" s="3"/>
      <c r="C5" s="2"/>
      <c r="D5" s="2"/>
      <c r="F5" s="2"/>
    </row>
    <row r="6" spans="1:6" ht="409.5" customHeight="1" hidden="1">
      <c r="A6" s="2"/>
      <c r="B6" s="3"/>
      <c r="C6" s="2"/>
      <c r="D6" s="2"/>
      <c r="F6" s="2"/>
    </row>
    <row r="7" spans="1:6" ht="12.75">
      <c r="A7" s="2"/>
      <c r="B7" s="2"/>
      <c r="C7" s="3"/>
      <c r="D7" s="2"/>
      <c r="F7" s="2"/>
    </row>
    <row r="8" spans="1:6" ht="12.75">
      <c r="A8" s="2"/>
      <c r="B8" s="2"/>
      <c r="C8" s="4" t="s">
        <v>2</v>
      </c>
      <c r="D8" s="2"/>
      <c r="F8" s="2"/>
    </row>
    <row r="9" spans="1:6" ht="12.75">
      <c r="A9" s="2"/>
      <c r="B9" s="2"/>
      <c r="C9" s="5" t="s">
        <v>102</v>
      </c>
      <c r="D9" s="2"/>
      <c r="F9" s="2"/>
    </row>
    <row r="10" spans="1:6" ht="13.5" thickBot="1">
      <c r="A10" s="2"/>
      <c r="B10" s="2"/>
      <c r="C10" s="2"/>
      <c r="D10" s="6" t="s">
        <v>3</v>
      </c>
      <c r="F10" s="7"/>
    </row>
    <row r="11" spans="1:7" ht="28.5" customHeight="1">
      <c r="A11" s="2"/>
      <c r="B11" s="16" t="s">
        <v>4</v>
      </c>
      <c r="C11" s="17"/>
      <c r="D11" s="18" t="s">
        <v>5</v>
      </c>
      <c r="E11" s="8"/>
      <c r="F11" s="9"/>
      <c r="G11" s="8"/>
    </row>
    <row r="12" spans="1:7" ht="12.75">
      <c r="A12" s="2"/>
      <c r="B12" s="19" t="s">
        <v>6</v>
      </c>
      <c r="C12" s="13" t="s">
        <v>7</v>
      </c>
      <c r="D12" s="20">
        <v>1</v>
      </c>
      <c r="E12" s="8"/>
      <c r="F12" s="8"/>
      <c r="G12" s="8"/>
    </row>
    <row r="13" spans="1:6" ht="13.5" customHeight="1">
      <c r="A13" s="2"/>
      <c r="B13" s="21"/>
      <c r="C13" s="14" t="s">
        <v>8</v>
      </c>
      <c r="D13" s="22"/>
      <c r="F13" s="2"/>
    </row>
    <row r="14" spans="1:6" ht="13.5" customHeight="1">
      <c r="A14" s="2"/>
      <c r="B14" s="23" t="s">
        <v>9</v>
      </c>
      <c r="C14" s="14" t="s">
        <v>10</v>
      </c>
      <c r="D14" s="24">
        <f>SUM(D15:D21)</f>
        <v>584137721.84</v>
      </c>
      <c r="F14" s="2"/>
    </row>
    <row r="15" spans="1:6" ht="13.5" customHeight="1">
      <c r="A15" s="2"/>
      <c r="B15" s="25" t="s">
        <v>11</v>
      </c>
      <c r="C15" s="15" t="s">
        <v>12</v>
      </c>
      <c r="D15" s="26">
        <f>0+0+0</f>
        <v>0</v>
      </c>
      <c r="F15" s="2"/>
    </row>
    <row r="16" spans="1:6" ht="27.75" customHeight="1">
      <c r="A16" s="2"/>
      <c r="B16" s="25" t="s">
        <v>13</v>
      </c>
      <c r="C16" s="15" t="s">
        <v>14</v>
      </c>
      <c r="D16" s="26">
        <v>0</v>
      </c>
      <c r="F16" s="2"/>
    </row>
    <row r="17" spans="1:6" ht="14.25" customHeight="1">
      <c r="A17" s="2"/>
      <c r="B17" s="25" t="s">
        <v>15</v>
      </c>
      <c r="C17" s="15" t="s">
        <v>16</v>
      </c>
      <c r="D17" s="26">
        <f>0+0+0</f>
        <v>0</v>
      </c>
      <c r="F17" s="2"/>
    </row>
    <row r="18" spans="1:6" ht="14.25" customHeight="1">
      <c r="A18" s="2"/>
      <c r="B18" s="25" t="s">
        <v>17</v>
      </c>
      <c r="C18" s="15" t="s">
        <v>18</v>
      </c>
      <c r="D18" s="26">
        <f>509193634.3+0</f>
        <v>509193634.3</v>
      </c>
      <c r="F18" s="2"/>
    </row>
    <row r="19" spans="1:6" ht="14.25" customHeight="1">
      <c r="A19" s="2"/>
      <c r="B19" s="25" t="s">
        <v>19</v>
      </c>
      <c r="C19" s="15" t="s">
        <v>20</v>
      </c>
      <c r="D19" s="26">
        <f>917847.71+74026239.63+0+0.2</f>
        <v>74944087.53999999</v>
      </c>
      <c r="F19" s="2"/>
    </row>
    <row r="20" spans="1:6" ht="14.25" customHeight="1">
      <c r="A20" s="2"/>
      <c r="B20" s="25" t="s">
        <v>21</v>
      </c>
      <c r="C20" s="15" t="s">
        <v>22</v>
      </c>
      <c r="D20" s="27" t="s">
        <v>23</v>
      </c>
      <c r="F20" s="2"/>
    </row>
    <row r="21" spans="1:6" ht="14.25" customHeight="1">
      <c r="A21" s="2"/>
      <c r="B21" s="25" t="s">
        <v>24</v>
      </c>
      <c r="C21" s="15" t="s">
        <v>25</v>
      </c>
      <c r="D21" s="26">
        <f>0</f>
        <v>0</v>
      </c>
      <c r="F21" s="2"/>
    </row>
    <row r="22" spans="1:6" ht="14.25" customHeight="1">
      <c r="A22" s="2"/>
      <c r="B22" s="23" t="s">
        <v>26</v>
      </c>
      <c r="C22" s="14" t="s">
        <v>27</v>
      </c>
      <c r="D22" s="24">
        <f>SUM(D23:D27)</f>
        <v>289372678.38</v>
      </c>
      <c r="F22" s="2"/>
    </row>
    <row r="23" spans="1:6" ht="14.25" customHeight="1">
      <c r="A23" s="2"/>
      <c r="B23" s="25" t="s">
        <v>28</v>
      </c>
      <c r="C23" s="15" t="s">
        <v>29</v>
      </c>
      <c r="D23" s="26">
        <f>IF(0+0&lt;0,ABS(0+0),-(0+0))-0+IF(0&lt;0,ABS(0),0)</f>
        <v>0</v>
      </c>
      <c r="F23" s="2"/>
    </row>
    <row r="24" spans="1:6" ht="25.5" customHeight="1">
      <c r="A24" s="2"/>
      <c r="B24" s="25" t="s">
        <v>30</v>
      </c>
      <c r="C24" s="15" t="s">
        <v>31</v>
      </c>
      <c r="D24" s="26">
        <f>IF(0&lt;0,ABS(0),0)</f>
        <v>0</v>
      </c>
      <c r="F24" s="2"/>
    </row>
    <row r="25" spans="1:6" ht="13.5" customHeight="1">
      <c r="A25" s="2"/>
      <c r="B25" s="25" t="s">
        <v>32</v>
      </c>
      <c r="C25" s="15" t="s">
        <v>33</v>
      </c>
      <c r="D25" s="26">
        <f>IF(-289372678.38&lt;0,ABS(-289372678.38),--289372678.38)</f>
        <v>289372678.38</v>
      </c>
      <c r="F25" s="2"/>
    </row>
    <row r="26" spans="1:6" ht="13.5" customHeight="1">
      <c r="A26" s="2"/>
      <c r="B26" s="25" t="s">
        <v>34</v>
      </c>
      <c r="C26" s="15" t="s">
        <v>35</v>
      </c>
      <c r="D26" s="27" t="s">
        <v>23</v>
      </c>
      <c r="F26" s="2"/>
    </row>
    <row r="27" spans="1:6" ht="13.5" customHeight="1">
      <c r="A27" s="2"/>
      <c r="B27" s="25" t="s">
        <v>36</v>
      </c>
      <c r="C27" s="15" t="s">
        <v>37</v>
      </c>
      <c r="D27" s="26">
        <f>IF(0&lt;0,ABS(0),0)</f>
        <v>0</v>
      </c>
      <c r="F27" s="2"/>
    </row>
    <row r="28" spans="1:8" ht="14.25" customHeight="1">
      <c r="A28" s="3"/>
      <c r="B28" s="23" t="s">
        <v>38</v>
      </c>
      <c r="C28" s="14" t="s">
        <v>39</v>
      </c>
      <c r="D28" s="28" t="s">
        <v>23</v>
      </c>
      <c r="E28" s="10"/>
      <c r="F28" s="3"/>
      <c r="G28" s="10"/>
      <c r="H28" s="10"/>
    </row>
    <row r="29" spans="1:8" ht="14.25" customHeight="1">
      <c r="A29" s="3"/>
      <c r="B29" s="23" t="s">
        <v>40</v>
      </c>
      <c r="C29" s="14" t="s">
        <v>41</v>
      </c>
      <c r="D29" s="24">
        <f>SUM(D30:D32)</f>
        <v>58885.97</v>
      </c>
      <c r="E29" s="10"/>
      <c r="F29" s="3"/>
      <c r="G29" s="10"/>
      <c r="H29" s="10"/>
    </row>
    <row r="30" spans="1:6" ht="14.25" customHeight="1">
      <c r="A30" s="2"/>
      <c r="B30" s="25" t="s">
        <v>42</v>
      </c>
      <c r="C30" s="15" t="s">
        <v>43</v>
      </c>
      <c r="D30" s="26">
        <f>0</f>
        <v>0</v>
      </c>
      <c r="F30" s="2"/>
    </row>
    <row r="31" spans="1:6" ht="25.5" customHeight="1">
      <c r="A31" s="2"/>
      <c r="B31" s="25" t="s">
        <v>44</v>
      </c>
      <c r="C31" s="15" t="s">
        <v>45</v>
      </c>
      <c r="D31" s="26">
        <v>0</v>
      </c>
      <c r="F31" s="2"/>
    </row>
    <row r="32" spans="1:6" ht="14.25" customHeight="1">
      <c r="A32" s="2"/>
      <c r="B32" s="25" t="s">
        <v>46</v>
      </c>
      <c r="C32" s="15" t="s">
        <v>47</v>
      </c>
      <c r="D32" s="26">
        <f>58885.97</f>
        <v>58885.97</v>
      </c>
      <c r="F32" s="2"/>
    </row>
    <row r="33" spans="1:6" ht="14.25" customHeight="1">
      <c r="A33" s="2"/>
      <c r="B33" s="23" t="s">
        <v>48</v>
      </c>
      <c r="C33" s="14" t="s">
        <v>49</v>
      </c>
      <c r="D33" s="24">
        <f>110290576.06+2469498.56</f>
        <v>112760074.62</v>
      </c>
      <c r="F33" s="2"/>
    </row>
    <row r="34" spans="1:6" ht="14.25" customHeight="1">
      <c r="A34" s="2"/>
      <c r="B34" s="23" t="s">
        <v>50</v>
      </c>
      <c r="C34" s="14" t="s">
        <v>51</v>
      </c>
      <c r="D34" s="24">
        <f>IF(-30487317.46+-5662046.46&lt;0,ABS(-30487317.46+-5662046.46),-(-30487317.46+-5662046.46))</f>
        <v>36149363.92</v>
      </c>
      <c r="F34" s="2"/>
    </row>
    <row r="35" spans="1:6" ht="27" customHeight="1">
      <c r="A35" s="2"/>
      <c r="B35" s="23" t="s">
        <v>52</v>
      </c>
      <c r="C35" s="14" t="s">
        <v>53</v>
      </c>
      <c r="D35" s="24">
        <f>SUM(D36:D40)</f>
        <v>2871858.74</v>
      </c>
      <c r="F35" s="2"/>
    </row>
    <row r="36" spans="1:6" ht="14.25" customHeight="1">
      <c r="A36" s="2"/>
      <c r="B36" s="25" t="s">
        <v>54</v>
      </c>
      <c r="C36" s="15" t="s">
        <v>16</v>
      </c>
      <c r="D36" s="26">
        <f>0+0+0</f>
        <v>0</v>
      </c>
      <c r="F36" s="2"/>
    </row>
    <row r="37" spans="1:6" ht="14.25" customHeight="1">
      <c r="A37" s="2"/>
      <c r="B37" s="25" t="s">
        <v>55</v>
      </c>
      <c r="C37" s="15" t="s">
        <v>18</v>
      </c>
      <c r="D37" s="26">
        <f>2871858.74</f>
        <v>2871858.74</v>
      </c>
      <c r="F37" s="2"/>
    </row>
    <row r="38" spans="1:6" ht="14.25" customHeight="1">
      <c r="A38" s="2"/>
      <c r="B38" s="25" t="s">
        <v>56</v>
      </c>
      <c r="C38" s="15" t="s">
        <v>20</v>
      </c>
      <c r="D38" s="26">
        <f>0</f>
        <v>0</v>
      </c>
      <c r="F38" s="2"/>
    </row>
    <row r="39" spans="1:6" ht="14.25" customHeight="1">
      <c r="A39" s="2"/>
      <c r="B39" s="25" t="s">
        <v>57</v>
      </c>
      <c r="C39" s="15" t="s">
        <v>58</v>
      </c>
      <c r="D39" s="26">
        <v>0</v>
      </c>
      <c r="F39" s="2"/>
    </row>
    <row r="40" spans="1:6" ht="14.25" customHeight="1">
      <c r="A40" s="2"/>
      <c r="B40" s="25" t="s">
        <v>59</v>
      </c>
      <c r="C40" s="15" t="s">
        <v>60</v>
      </c>
      <c r="D40" s="26">
        <v>0</v>
      </c>
      <c r="F40" s="2"/>
    </row>
    <row r="41" spans="1:8" ht="26.25" customHeight="1">
      <c r="A41" s="3"/>
      <c r="B41" s="23" t="s">
        <v>61</v>
      </c>
      <c r="C41" s="14" t="s">
        <v>62</v>
      </c>
      <c r="D41" s="24">
        <f>2432844.14+34439.75+531926.6</f>
        <v>2999210.49</v>
      </c>
      <c r="E41" s="10"/>
      <c r="F41" s="3"/>
      <c r="G41" s="10"/>
      <c r="H41" s="10"/>
    </row>
    <row r="42" spans="1:8" ht="26.25" customHeight="1">
      <c r="A42" s="3"/>
      <c r="B42" s="23" t="s">
        <v>63</v>
      </c>
      <c r="C42" s="14" t="s">
        <v>64</v>
      </c>
      <c r="D42" s="24">
        <f>0</f>
        <v>0</v>
      </c>
      <c r="E42" s="10"/>
      <c r="F42" s="3"/>
      <c r="G42" s="10"/>
      <c r="H42" s="10"/>
    </row>
    <row r="43" spans="1:8" ht="15.75" customHeight="1">
      <c r="A43" s="3"/>
      <c r="B43" s="23">
        <v>100</v>
      </c>
      <c r="C43" s="14" t="s">
        <v>65</v>
      </c>
      <c r="D43" s="28" t="s">
        <v>23</v>
      </c>
      <c r="E43" s="10"/>
      <c r="F43" s="3"/>
      <c r="G43" s="10"/>
      <c r="H43" s="10"/>
    </row>
    <row r="44" spans="1:8" ht="15.75" customHeight="1">
      <c r="A44" s="3"/>
      <c r="B44" s="23">
        <v>110</v>
      </c>
      <c r="C44" s="14" t="s">
        <v>66</v>
      </c>
      <c r="D44" s="24">
        <f>57968214.14+0</f>
        <v>57968214.14</v>
      </c>
      <c r="E44" s="10"/>
      <c r="F44" s="3"/>
      <c r="G44" s="10"/>
      <c r="H44" s="10"/>
    </row>
    <row r="45" spans="1:8" ht="24.75" customHeight="1">
      <c r="A45" s="3"/>
      <c r="B45" s="23">
        <v>120</v>
      </c>
      <c r="C45" s="14" t="s">
        <v>67</v>
      </c>
      <c r="D45" s="24">
        <f>0+215101.68+302897.32+-17.45+-285911.08</f>
        <v>232070.46999999997</v>
      </c>
      <c r="E45" s="10"/>
      <c r="F45" s="3"/>
      <c r="G45" s="10"/>
      <c r="H45" s="10"/>
    </row>
    <row r="46" spans="1:8" ht="14.25" customHeight="1">
      <c r="A46" s="3"/>
      <c r="B46" s="23">
        <v>130</v>
      </c>
      <c r="C46" s="14" t="s">
        <v>68</v>
      </c>
      <c r="D46" s="28" t="s">
        <v>23</v>
      </c>
      <c r="E46" s="10"/>
      <c r="F46" s="3"/>
      <c r="G46" s="10"/>
      <c r="H46" s="10"/>
    </row>
    <row r="47" spans="1:8" ht="14.25" customHeight="1">
      <c r="A47" s="3"/>
      <c r="B47" s="23">
        <v>140</v>
      </c>
      <c r="C47" s="14" t="s">
        <v>69</v>
      </c>
      <c r="D47" s="28" t="s">
        <v>23</v>
      </c>
      <c r="E47" s="10"/>
      <c r="F47" s="3"/>
      <c r="G47" s="10"/>
      <c r="H47" s="10"/>
    </row>
    <row r="48" spans="1:8" ht="14.25" customHeight="1">
      <c r="A48" s="3"/>
      <c r="B48" s="23">
        <v>150</v>
      </c>
      <c r="C48" s="14" t="s">
        <v>70</v>
      </c>
      <c r="D48" s="24">
        <f>416348.15+17782.18</f>
        <v>434130.33</v>
      </c>
      <c r="E48" s="10"/>
      <c r="F48" s="3"/>
      <c r="G48" s="10"/>
      <c r="H48" s="10"/>
    </row>
    <row r="49" spans="1:8" ht="14.25" customHeight="1">
      <c r="A49" s="3"/>
      <c r="B49" s="23">
        <v>160</v>
      </c>
      <c r="C49" s="14" t="s">
        <v>71</v>
      </c>
      <c r="D49" s="24">
        <f>IF(-21968618.19+-164924.57&lt;0,ABS(-21968618.19+-164924.57),-(-21968618.19+-164924.57))</f>
        <v>22133542.76</v>
      </c>
      <c r="E49" s="10"/>
      <c r="F49" s="3"/>
      <c r="G49" s="10"/>
      <c r="H49" s="10"/>
    </row>
    <row r="50" spans="1:8" ht="14.25" customHeight="1">
      <c r="A50" s="3"/>
      <c r="B50" s="23">
        <v>170</v>
      </c>
      <c r="C50" s="14" t="s">
        <v>72</v>
      </c>
      <c r="D50" s="24">
        <f>SUM(D51:D54)</f>
        <v>130908855.82</v>
      </c>
      <c r="E50" s="10"/>
      <c r="F50" s="3"/>
      <c r="G50" s="10"/>
      <c r="H50" s="10"/>
    </row>
    <row r="51" spans="1:6" ht="14.25" customHeight="1">
      <c r="A51" s="2"/>
      <c r="B51" s="25">
        <v>171</v>
      </c>
      <c r="C51" s="15" t="s">
        <v>73</v>
      </c>
      <c r="D51" s="26">
        <f>IF(-60848043.36&lt;0,ABS(-60848043.36),--60848043.36)</f>
        <v>60848043.36</v>
      </c>
      <c r="F51" s="2"/>
    </row>
    <row r="52" spans="1:6" ht="14.25" customHeight="1">
      <c r="A52" s="2"/>
      <c r="B52" s="25">
        <v>172</v>
      </c>
      <c r="C52" s="15" t="s">
        <v>74</v>
      </c>
      <c r="D52" s="26">
        <f>IF(-7715000&lt;0,ABS(-7715000),--7715000)</f>
        <v>7715000</v>
      </c>
      <c r="F52" s="2"/>
    </row>
    <row r="53" spans="1:6" ht="14.25" customHeight="1">
      <c r="A53" s="2"/>
      <c r="B53" s="25">
        <v>173</v>
      </c>
      <c r="C53" s="15" t="s">
        <v>75</v>
      </c>
      <c r="D53" s="26">
        <f>IF(-19869480.64&lt;0,ABS(-19869480.64),--19869480.64)</f>
        <v>19869480.64</v>
      </c>
      <c r="F53" s="2"/>
    </row>
    <row r="54" spans="1:6" ht="14.25" customHeight="1">
      <c r="A54" s="2"/>
      <c r="B54" s="25">
        <v>174</v>
      </c>
      <c r="C54" s="15" t="s">
        <v>76</v>
      </c>
      <c r="D54" s="26">
        <f>IF(-42476331.82&lt;0,ABS(-42476331.82),--42476331.82)</f>
        <v>42476331.82</v>
      </c>
      <c r="F54" s="2"/>
    </row>
    <row r="55" spans="1:6" ht="14.25" customHeight="1">
      <c r="A55" s="2"/>
      <c r="B55" s="23">
        <v>180</v>
      </c>
      <c r="C55" s="14" t="s">
        <v>77</v>
      </c>
      <c r="D55" s="24">
        <f>SUM(D56:D58)</f>
        <v>21743801.62</v>
      </c>
      <c r="F55" s="2"/>
    </row>
    <row r="56" spans="1:6" ht="14.25" customHeight="1">
      <c r="A56" s="2"/>
      <c r="B56" s="25">
        <v>181</v>
      </c>
      <c r="C56" s="15" t="s">
        <v>78</v>
      </c>
      <c r="D56" s="26">
        <f>IF(-17313107.48&lt;0,ABS(-17313107.48),--17313107.48)+0.1</f>
        <v>17313107.580000002</v>
      </c>
      <c r="F56" s="2"/>
    </row>
    <row r="57" spans="1:6" ht="14.25" customHeight="1">
      <c r="A57" s="2"/>
      <c r="B57" s="25">
        <v>182</v>
      </c>
      <c r="C57" s="15" t="s">
        <v>79</v>
      </c>
      <c r="D57" s="26">
        <f>IF(0&lt;0,ABS(0),0)</f>
        <v>0</v>
      </c>
      <c r="F57" s="2"/>
    </row>
    <row r="58" spans="1:6" ht="14.25" customHeight="1">
      <c r="A58" s="2"/>
      <c r="B58" s="25">
        <v>183</v>
      </c>
      <c r="C58" s="15" t="s">
        <v>80</v>
      </c>
      <c r="D58" s="26">
        <f>IF(-4430694.04&lt;0,ABS(-4430694.04),--4430694.04)</f>
        <v>4430694.04</v>
      </c>
      <c r="F58" s="2"/>
    </row>
    <row r="59" spans="1:6" ht="14.25" customHeight="1">
      <c r="A59" s="2"/>
      <c r="B59" s="23">
        <v>190</v>
      </c>
      <c r="C59" s="14" t="s">
        <v>81</v>
      </c>
      <c r="D59" s="24">
        <f>IF(0&lt;0,ABS(0),0)</f>
        <v>0</v>
      </c>
      <c r="F59" s="2"/>
    </row>
    <row r="60" spans="1:6" ht="26.25" customHeight="1">
      <c r="A60" s="2"/>
      <c r="B60" s="23">
        <v>200</v>
      </c>
      <c r="C60" s="14" t="s">
        <v>82</v>
      </c>
      <c r="D60" s="24">
        <f>SUM(D61:D64)</f>
        <v>10875660.24</v>
      </c>
      <c r="F60" s="2"/>
    </row>
    <row r="61" spans="1:6" ht="26.25" customHeight="1">
      <c r="A61" s="2"/>
      <c r="B61" s="25">
        <v>201</v>
      </c>
      <c r="C61" s="15" t="s">
        <v>83</v>
      </c>
      <c r="D61" s="26">
        <v>0</v>
      </c>
      <c r="F61" s="2"/>
    </row>
    <row r="62" spans="1:6" ht="14.25" customHeight="1">
      <c r="A62" s="2"/>
      <c r="B62" s="25">
        <v>202</v>
      </c>
      <c r="C62" s="15" t="s">
        <v>84</v>
      </c>
      <c r="D62" s="26">
        <f>IF(0&lt;0,ABS(0),0)+IF(0&lt;0,ABS(0),-(0))</f>
        <v>0</v>
      </c>
      <c r="F62" s="2"/>
    </row>
    <row r="63" spans="1:6" ht="14.25" customHeight="1">
      <c r="A63" s="2"/>
      <c r="B63" s="25">
        <v>203</v>
      </c>
      <c r="C63" s="15" t="s">
        <v>85</v>
      </c>
      <c r="D63" s="26">
        <f>IF(-10875660.24&lt;0,ABS(-10875660.24),--10875660.24)+IF(0&lt;0,ABS(0),0)</f>
        <v>10875660.24</v>
      </c>
      <c r="F63" s="2"/>
    </row>
    <row r="64" spans="1:6" ht="14.25" customHeight="1">
      <c r="A64" s="2"/>
      <c r="B64" s="25">
        <v>204</v>
      </c>
      <c r="C64" s="15" t="s">
        <v>86</v>
      </c>
      <c r="D64" s="26">
        <f>IF(0&lt;0,ABS(0),0)</f>
        <v>0</v>
      </c>
      <c r="F64" s="2"/>
    </row>
    <row r="65" spans="1:6" ht="14.25" customHeight="1">
      <c r="A65" s="2"/>
      <c r="B65" s="23">
        <v>210</v>
      </c>
      <c r="C65" s="14" t="s">
        <v>87</v>
      </c>
      <c r="D65" s="24">
        <f>SUM(D66:D71)</f>
        <v>82480</v>
      </c>
      <c r="F65" s="2"/>
    </row>
    <row r="66" spans="1:6" ht="14.25" customHeight="1">
      <c r="A66" s="2"/>
      <c r="B66" s="25">
        <v>211</v>
      </c>
      <c r="C66" s="15" t="s">
        <v>78</v>
      </c>
      <c r="D66" s="26">
        <f>IF(0&lt;0,ABS(0),0)</f>
        <v>0</v>
      </c>
      <c r="F66" s="2"/>
    </row>
    <row r="67" spans="1:6" ht="14.25" customHeight="1">
      <c r="A67" s="2"/>
      <c r="B67" s="25">
        <v>212</v>
      </c>
      <c r="C67" s="15" t="s">
        <v>79</v>
      </c>
      <c r="D67" s="26">
        <f>IF(0&lt;0,ABS(0),0)</f>
        <v>0</v>
      </c>
      <c r="F67" s="2"/>
    </row>
    <row r="68" spans="1:6" ht="14.25" customHeight="1">
      <c r="A68" s="2"/>
      <c r="B68" s="25">
        <v>213</v>
      </c>
      <c r="C68" s="15" t="s">
        <v>88</v>
      </c>
      <c r="D68" s="26">
        <f>IF(0&lt;0,ABS(0),0)</f>
        <v>0</v>
      </c>
      <c r="F68" s="2"/>
    </row>
    <row r="69" spans="1:6" ht="14.25" customHeight="1">
      <c r="A69" s="2"/>
      <c r="B69" s="25">
        <v>214</v>
      </c>
      <c r="C69" s="15" t="s">
        <v>80</v>
      </c>
      <c r="D69" s="26">
        <f>IF(0&lt;0,ABS(0),0)</f>
        <v>0</v>
      </c>
      <c r="F69" s="2"/>
    </row>
    <row r="70" spans="1:6" ht="14.25" customHeight="1">
      <c r="A70" s="2"/>
      <c r="B70" s="25">
        <v>215</v>
      </c>
      <c r="C70" s="15" t="s">
        <v>89</v>
      </c>
      <c r="D70" s="27" t="s">
        <v>23</v>
      </c>
      <c r="F70" s="2"/>
    </row>
    <row r="71" spans="1:6" ht="14.25" customHeight="1">
      <c r="A71" s="2"/>
      <c r="B71" s="25">
        <v>216</v>
      </c>
      <c r="C71" s="15" t="s">
        <v>90</v>
      </c>
      <c r="D71" s="26">
        <f>IF(0+-82480&lt;0,ABS(0+-82480),-(0+-82480))</f>
        <v>82480</v>
      </c>
      <c r="F71" s="2"/>
    </row>
    <row r="72" spans="1:6" ht="14.25" customHeight="1">
      <c r="A72" s="2"/>
      <c r="B72" s="23">
        <v>220</v>
      </c>
      <c r="C72" s="14" t="s">
        <v>91</v>
      </c>
      <c r="D72" s="24">
        <v>0</v>
      </c>
      <c r="F72" s="2"/>
    </row>
    <row r="73" spans="1:6" ht="14.25" customHeight="1">
      <c r="A73" s="2"/>
      <c r="B73" s="23">
        <v>230</v>
      </c>
      <c r="C73" s="14" t="s">
        <v>92</v>
      </c>
      <c r="D73" s="28" t="s">
        <v>23</v>
      </c>
      <c r="F73" s="2"/>
    </row>
    <row r="74" spans="1:6" ht="25.5" customHeight="1">
      <c r="A74" s="2"/>
      <c r="B74" s="23">
        <v>240</v>
      </c>
      <c r="C74" s="14" t="s">
        <v>93</v>
      </c>
      <c r="D74" s="24">
        <f>0+0+70.58+0</f>
        <v>70.58</v>
      </c>
      <c r="F74" s="2"/>
    </row>
    <row r="75" spans="1:6" ht="14.25" customHeight="1">
      <c r="A75" s="2"/>
      <c r="B75" s="23">
        <v>250</v>
      </c>
      <c r="C75" s="14" t="s">
        <v>94</v>
      </c>
      <c r="D75" s="24">
        <f>SUM(D14,D29,D33,D35,D41,D42,D43,D44,D45,D46,D47,D48,D74)-SUM(D22,D28,D34,D49,D50,D55,D59,D60,D65,D72,D73)</f>
        <v>250195854.44000018</v>
      </c>
      <c r="F75" s="2"/>
    </row>
    <row r="76" spans="1:6" ht="14.25" customHeight="1">
      <c r="A76" s="2"/>
      <c r="B76" s="25">
        <v>251</v>
      </c>
      <c r="C76" s="15" t="s">
        <v>95</v>
      </c>
      <c r="D76" s="26">
        <f>IF(-19329000&lt;0,ABS(-19329000),--19329000)</f>
        <v>19329000</v>
      </c>
      <c r="F76" s="2"/>
    </row>
    <row r="77" spans="1:6" ht="14.25" customHeight="1">
      <c r="A77" s="2"/>
      <c r="B77" s="23">
        <v>260</v>
      </c>
      <c r="C77" s="14" t="s">
        <v>96</v>
      </c>
      <c r="D77" s="24">
        <f>D75-D76</f>
        <v>230866854.44000018</v>
      </c>
      <c r="F77" s="2"/>
    </row>
    <row r="78" spans="1:6" ht="14.25" customHeight="1">
      <c r="A78" s="2"/>
      <c r="B78" s="25">
        <v>261</v>
      </c>
      <c r="C78" s="15" t="s">
        <v>97</v>
      </c>
      <c r="D78" s="26">
        <v>0</v>
      </c>
      <c r="F78" s="2"/>
    </row>
    <row r="79" spans="1:8" ht="14.25" customHeight="1">
      <c r="A79" s="3"/>
      <c r="B79" s="23">
        <v>270</v>
      </c>
      <c r="C79" s="14" t="s">
        <v>98</v>
      </c>
      <c r="D79" s="24">
        <f>D77+D78</f>
        <v>230866854.44000018</v>
      </c>
      <c r="E79" s="10"/>
      <c r="F79" s="3"/>
      <c r="G79" s="10"/>
      <c r="H79" s="10"/>
    </row>
    <row r="80" spans="1:8" ht="14.25" customHeight="1">
      <c r="A80" s="3"/>
      <c r="B80" s="23">
        <v>280</v>
      </c>
      <c r="C80" s="14" t="s">
        <v>99</v>
      </c>
      <c r="D80" s="29" t="s">
        <v>23</v>
      </c>
      <c r="E80" s="10"/>
      <c r="F80" s="3"/>
      <c r="G80" s="10"/>
      <c r="H80" s="10"/>
    </row>
    <row r="81" spans="1:8" ht="14.25" customHeight="1" thickBot="1">
      <c r="A81" s="3"/>
      <c r="B81" s="30">
        <v>290</v>
      </c>
      <c r="C81" s="31" t="s">
        <v>100</v>
      </c>
      <c r="D81" s="32" t="s">
        <v>23</v>
      </c>
      <c r="E81" s="10"/>
      <c r="F81" s="3"/>
      <c r="G81" s="10"/>
      <c r="H81" s="10"/>
    </row>
    <row r="82" spans="1:6" ht="12.75">
      <c r="A82" s="2"/>
      <c r="B82" s="11"/>
      <c r="C82" s="8"/>
      <c r="D82" s="8"/>
      <c r="F82" s="2"/>
    </row>
    <row r="83" spans="1:6" ht="12.75">
      <c r="A83" s="2"/>
      <c r="B83" s="11"/>
      <c r="C83" s="8"/>
      <c r="D83" s="8"/>
      <c r="F83" s="2"/>
    </row>
    <row r="84" spans="1:6" ht="53.25" customHeight="1">
      <c r="A84" s="2"/>
      <c r="B84" s="35" t="s">
        <v>103</v>
      </c>
      <c r="C84" s="35"/>
      <c r="D84" s="33" t="s">
        <v>104</v>
      </c>
      <c r="F84" s="2"/>
    </row>
    <row r="85" spans="1:6" ht="12.75">
      <c r="A85" s="2"/>
      <c r="B85" s="12"/>
      <c r="C85" s="12"/>
      <c r="D85" s="2"/>
      <c r="F85" s="2"/>
    </row>
    <row r="86" spans="1:6" ht="12.75">
      <c r="A86" s="2"/>
      <c r="B86" s="12"/>
      <c r="C86" s="12"/>
      <c r="D86" s="2"/>
      <c r="F86" s="2"/>
    </row>
    <row r="87" spans="1:6" ht="12.75">
      <c r="A87" s="2"/>
      <c r="B87" s="12"/>
      <c r="C87" s="12"/>
      <c r="D87" s="2"/>
      <c r="F87" s="2"/>
    </row>
    <row r="88" spans="1:6" ht="36.75" customHeight="1">
      <c r="A88" s="2"/>
      <c r="B88" s="36" t="s">
        <v>105</v>
      </c>
      <c r="C88" s="36"/>
      <c r="D88" s="2" t="s">
        <v>101</v>
      </c>
      <c r="F88" s="2"/>
    </row>
    <row r="89" spans="1:6" ht="12.75" customHeight="1">
      <c r="A89" s="2"/>
      <c r="B89" s="11"/>
      <c r="C89" s="2"/>
      <c r="D89" s="2"/>
      <c r="F89" s="2"/>
    </row>
    <row r="90" spans="1:6" ht="12.75">
      <c r="A90" s="2"/>
      <c r="B90" s="11"/>
      <c r="C90" s="2"/>
      <c r="D90" s="2"/>
      <c r="F90" s="2"/>
    </row>
    <row r="91" spans="1:6" ht="12.75">
      <c r="A91" s="2"/>
      <c r="B91" s="11"/>
      <c r="C91" s="2"/>
      <c r="D91" s="2"/>
      <c r="F91" s="2"/>
    </row>
    <row r="92" spans="1:6" ht="12.75">
      <c r="A92" s="2"/>
      <c r="B92" s="11"/>
      <c r="C92" s="2"/>
      <c r="D92" s="2"/>
      <c r="F92" s="2"/>
    </row>
    <row r="93" spans="1:6" ht="12.75">
      <c r="A93" s="2"/>
      <c r="B93" s="11"/>
      <c r="C93" s="2"/>
      <c r="D93" s="2"/>
      <c r="F93" s="2"/>
    </row>
  </sheetData>
  <sheetProtection selectLockedCells="1" selectUnlockedCells="1"/>
  <mergeCells count="3">
    <mergeCell ref="B2:C2"/>
    <mergeCell ref="B84:C84"/>
    <mergeCell ref="B88:C88"/>
  </mergeCells>
  <printOptions/>
  <pageMargins left="0.5201388888888889" right="0.4722222222222222" top="0.66" bottom="0.7402777777777778" header="0.5118055555555555" footer="0.5118055555555555"/>
  <pageSetup horizontalDpi="600" verticalDpi="600" orientation="portrait" paperSize="9" scale="8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2016-05-10T06:02:04Z</cp:lastPrinted>
  <dcterms:modified xsi:type="dcterms:W3CDTF">2016-05-10T06:03:28Z</dcterms:modified>
  <cp:category/>
  <cp:version/>
  <cp:contentType/>
  <cp:contentStatus/>
</cp:coreProperties>
</file>