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state="hidden" r:id="rId2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<sst xmlns="http://schemas.openxmlformats.org/spreadsheetml/2006/main" count="56" uniqueCount="32">
  <si>
    <t>acceptate in MDL</t>
  </si>
  <si>
    <t>lunii gestionare</t>
  </si>
  <si>
    <t>- depozitele bancilor</t>
  </si>
  <si>
    <t>la situatia   27.02.2015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</si>
  <si>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</si>
  <si>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</si>
  <si>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</si>
  <si>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</si>
  <si>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</si>
  <si>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</si>
  <si>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</si>
  <si>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</si>
  <si>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</si>
  <si>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</si>
  <si>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</si>
  <si>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</si>
  <si>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</si>
  <si>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</si>
  <si>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</si>
  <si>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</si>
  <si>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</si>
  <si>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</si>
  <si>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</si>
  <si>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</si>
  <si>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</si>
  <si>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</si>
  <si>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</si>
  <si>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</si>
  <si>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</si>
  <si>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</si>
  <si>
    <t>S.Cebotari</t>
  </si>
  <si>
    <t>Executorul si numarul telefonului   F.Plugaru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</si>
</sst>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  <numFmt numFmtId="199" formatCode="0.000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E1" s="3"/>
      <c r="F1" s="3"/>
      <c r="H1" s="3"/>
      <c r="J1" s="3"/>
      <c r="K1" s="28"/>
      <c r="L1" s="3"/>
      <c r="M1" s="3"/>
    </row>
    <row r="2" spans="1:13" ht="12.75">
      <c r="A2" s="3"/>
      <c r="B2" s="3"/>
      <c r="C2" s="3"/>
      <c r="E2" s="3"/>
      <c r="F2" s="3"/>
      <c r="H2" s="3"/>
      <c r="J2" s="3"/>
      <c r="L2" s="3"/>
      <c r="M2" s="3" t="s">
        <v>18</v>
      </c>
    </row>
    <row r="3" spans="1:13" ht="12.75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2.75">
      <c r="A4" s="84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ht="12.75">
      <c r="A5" s="3"/>
    </row>
    <row r="6" spans="1:13" ht="12.75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ht="12.75">
      <c r="A7" s="3"/>
    </row>
    <row r="8" spans="1:13" ht="42.75" customHeight="1">
      <c r="A8" s="85" t="s">
        <v>25</v>
      </c>
      <c r="B8" s="79" t="s">
        <v>17</v>
      </c>
      <c r="C8" s="79"/>
      <c r="D8" s="79"/>
      <c r="E8" s="79"/>
      <c r="F8" s="79"/>
      <c r="G8" s="80"/>
      <c r="H8" s="79" t="s">
        <v>19</v>
      </c>
      <c r="I8" s="79"/>
      <c r="J8" s="79"/>
      <c r="K8" s="79"/>
      <c r="L8" s="79"/>
      <c r="M8" s="79"/>
    </row>
    <row r="9" spans="1:13" ht="12.75">
      <c r="A9" s="85"/>
      <c r="B9" s="87" t="s">
        <v>1</v>
      </c>
      <c r="C9" s="88"/>
      <c r="D9" s="78" t="s">
        <v>13</v>
      </c>
      <c r="E9" s="78"/>
      <c r="F9" s="89" t="s">
        <v>24</v>
      </c>
      <c r="G9" s="90"/>
      <c r="H9" s="91" t="s">
        <v>1</v>
      </c>
      <c r="I9" s="91"/>
      <c r="J9" s="83" t="s">
        <v>13</v>
      </c>
      <c r="K9" s="83"/>
      <c r="L9" s="81" t="s">
        <v>24</v>
      </c>
      <c r="M9" s="82"/>
    </row>
    <row r="10" spans="1:13" ht="38.25">
      <c r="A10" s="86"/>
      <c r="B10" s="4" t="s">
        <v>0</v>
      </c>
      <c r="C10" s="5" t="s">
        <v>6</v>
      </c>
      <c r="D10" s="6" t="s">
        <v>0</v>
      </c>
      <c r="E10" s="7" t="s">
        <v>6</v>
      </c>
      <c r="F10" s="6" t="s">
        <v>0</v>
      </c>
      <c r="G10" s="8" t="s">
        <v>6</v>
      </c>
      <c r="H10" s="9" t="s">
        <v>0</v>
      </c>
      <c r="I10" s="10" t="s">
        <v>9</v>
      </c>
      <c r="J10" s="11" t="s">
        <v>0</v>
      </c>
      <c r="K10" s="11" t="s">
        <v>9</v>
      </c>
      <c r="L10" s="12" t="s">
        <v>0</v>
      </c>
      <c r="M10" s="13" t="s">
        <v>9</v>
      </c>
    </row>
    <row r="11" spans="1:13" ht="12.75">
      <c r="A11" s="14" t="s">
        <v>21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11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14</v>
      </c>
      <c r="B13" s="52">
        <f>(125778416.01+604588.94)/1000</f>
        <v>126383</v>
      </c>
      <c r="C13" s="53">
        <f>(568999731.88+0)/1000</f>
        <v>569000</v>
      </c>
      <c r="D13" s="52">
        <f>(131567365.59+627771.01)/1000</f>
        <v>132195</v>
      </c>
      <c r="E13" s="53">
        <f>(551861361.11+0)/1000</f>
        <v>551861</v>
      </c>
      <c r="F13" s="52">
        <f>(144181483.2+674381.48)/1000</f>
        <v>144856</v>
      </c>
      <c r="G13" s="54">
        <f>(494435834.22+0)/1000</f>
        <v>494436</v>
      </c>
      <c r="H13" s="35">
        <v>0</v>
      </c>
      <c r="I13" s="35">
        <v>0</v>
      </c>
      <c r="J13" s="35">
        <v>0</v>
      </c>
      <c r="K13" s="40">
        <v>0</v>
      </c>
      <c r="L13" s="35">
        <v>0</v>
      </c>
      <c r="M13" s="41">
        <v>0</v>
      </c>
    </row>
    <row r="14" spans="1:13" ht="12.75">
      <c r="A14" s="23" t="s">
        <v>8</v>
      </c>
      <c r="B14" s="55">
        <f>(1060043786.46+0)/1000</f>
        <v>1060044</v>
      </c>
      <c r="C14" s="56">
        <f>(898250146.17+0)/1000</f>
        <v>898250</v>
      </c>
      <c r="D14" s="55">
        <f>(1205965444.94+0)/1000</f>
        <v>1205965</v>
      </c>
      <c r="E14" s="56">
        <f>(843686662.64+0)/1000</f>
        <v>843687</v>
      </c>
      <c r="F14" s="55">
        <f>(1226315628.31+0)/1000</f>
        <v>1226316</v>
      </c>
      <c r="G14" s="57">
        <f>(618210455.39+0)/1000</f>
        <v>618210</v>
      </c>
      <c r="H14" s="35">
        <v>0</v>
      </c>
      <c r="I14" s="35">
        <v>0</v>
      </c>
      <c r="J14" s="35">
        <v>0</v>
      </c>
      <c r="K14" s="40">
        <v>0</v>
      </c>
      <c r="L14" s="35">
        <v>0</v>
      </c>
      <c r="M14" s="41">
        <v>0</v>
      </c>
    </row>
    <row r="15" spans="1:13" ht="12.75">
      <c r="A15" s="23" t="s">
        <v>2</v>
      </c>
      <c r="B15" s="58">
        <f>2679.1/1000</f>
        <v>3</v>
      </c>
      <c r="C15" s="53">
        <f>5057871.83/1000</f>
        <v>5058</v>
      </c>
      <c r="D15" s="58">
        <f>2879.1/1000</f>
        <v>3</v>
      </c>
      <c r="E15" s="53">
        <f>4008141.03/1000</f>
        <v>4008</v>
      </c>
      <c r="F15" s="58">
        <f>3079.1/1000</f>
        <v>3</v>
      </c>
      <c r="G15" s="54">
        <f>2035524/1000</f>
        <v>2036</v>
      </c>
      <c r="H15" s="35">
        <v>0</v>
      </c>
      <c r="I15" s="35">
        <v>0</v>
      </c>
      <c r="J15" s="35">
        <v>0</v>
      </c>
      <c r="K15" s="40">
        <v>0</v>
      </c>
      <c r="L15" s="35">
        <v>0</v>
      </c>
      <c r="M15" s="41">
        <v>0</v>
      </c>
    </row>
    <row r="16" spans="1:13" ht="12.75">
      <c r="A16" s="31" t="s">
        <v>27</v>
      </c>
      <c r="B16" s="55"/>
      <c r="C16" s="59"/>
      <c r="D16" s="55"/>
      <c r="E16" s="59"/>
      <c r="F16" s="55"/>
      <c r="G16" s="60"/>
      <c r="H16" s="36"/>
      <c r="I16" s="36"/>
      <c r="J16" s="36"/>
      <c r="K16" s="42"/>
      <c r="L16" s="36"/>
      <c r="M16" s="43"/>
    </row>
    <row r="17" spans="1:13" ht="12.75">
      <c r="A17" s="23" t="s">
        <v>14</v>
      </c>
      <c r="B17" s="58">
        <f>(335371959.3+432876.72)/1000</f>
        <v>335805</v>
      </c>
      <c r="C17" s="58">
        <f>(0+0)/1000</f>
        <v>0</v>
      </c>
      <c r="D17" s="58">
        <f>(350646020.41+433335.84)/1000</f>
        <v>351079</v>
      </c>
      <c r="E17" s="58">
        <f>(0+0)/1000</f>
        <v>0</v>
      </c>
      <c r="F17" s="58">
        <f>(372848699.01+433335.84)/1000</f>
        <v>373282</v>
      </c>
      <c r="G17" s="61">
        <f>(0+0)/1000</f>
        <v>0</v>
      </c>
      <c r="H17" s="35">
        <v>0.88</v>
      </c>
      <c r="I17" s="35">
        <v>0</v>
      </c>
      <c r="J17" s="35">
        <v>0.91</v>
      </c>
      <c r="K17" s="40">
        <v>0</v>
      </c>
      <c r="L17" s="50">
        <v>0.88</v>
      </c>
      <c r="M17" s="41">
        <v>0</v>
      </c>
    </row>
    <row r="18" spans="1:13" ht="12.75">
      <c r="A18" s="23" t="s">
        <v>8</v>
      </c>
      <c r="B18" s="55">
        <f>(136624525.25+0)/1000</f>
        <v>136625</v>
      </c>
      <c r="C18" s="62">
        <f>(119552025.34+0)/1000</f>
        <v>119552</v>
      </c>
      <c r="D18" s="55">
        <f>(117939067.3+0)/1000</f>
        <v>117939</v>
      </c>
      <c r="E18" s="62">
        <f>(94932125.33+0)/1000</f>
        <v>94932</v>
      </c>
      <c r="F18" s="55">
        <f>(155747382.79+0)/1000</f>
        <v>155747</v>
      </c>
      <c r="G18" s="63">
        <f>(78099861.45+0)/1000</f>
        <v>78100</v>
      </c>
      <c r="H18" s="35">
        <v>0.86</v>
      </c>
      <c r="I18" s="35">
        <v>0.83</v>
      </c>
      <c r="J18" s="35">
        <v>0.94</v>
      </c>
      <c r="K18" s="40">
        <v>0.56</v>
      </c>
      <c r="L18" s="37">
        <v>1.01</v>
      </c>
      <c r="M18" s="41">
        <v>0.51</v>
      </c>
    </row>
    <row r="19" spans="1:13" ht="12.75">
      <c r="A19" s="23" t="s">
        <v>2</v>
      </c>
      <c r="B19" s="58">
        <f>0/1000</f>
        <v>0</v>
      </c>
      <c r="C19" s="53">
        <f>6297920.65/1000</f>
        <v>6298</v>
      </c>
      <c r="D19" s="58">
        <f>0/1000</f>
        <v>0</v>
      </c>
      <c r="E19" s="53">
        <f>2699925.21/1000</f>
        <v>2700</v>
      </c>
      <c r="F19" s="58">
        <f>0/1000</f>
        <v>0</v>
      </c>
      <c r="G19" s="54">
        <f>4174070.07/1000</f>
        <v>4174</v>
      </c>
      <c r="H19" s="35">
        <v>0</v>
      </c>
      <c r="I19" s="35">
        <v>2.37</v>
      </c>
      <c r="J19" s="35">
        <v>0</v>
      </c>
      <c r="K19" s="40">
        <v>2.69</v>
      </c>
      <c r="L19" s="35">
        <v>0</v>
      </c>
      <c r="M19" s="41">
        <v>2.62</v>
      </c>
    </row>
    <row r="20" spans="1:13" ht="12.75">
      <c r="A20" s="31" t="s">
        <v>12</v>
      </c>
      <c r="B20" s="55"/>
      <c r="C20" s="56"/>
      <c r="D20" s="55"/>
      <c r="E20" s="56"/>
      <c r="F20" s="55"/>
      <c r="G20" s="57"/>
      <c r="H20" s="36"/>
      <c r="I20" s="36"/>
      <c r="J20" s="36"/>
      <c r="K20" s="42"/>
      <c r="L20" s="36"/>
      <c r="M20" s="43"/>
    </row>
    <row r="21" spans="1:13" ht="12.75">
      <c r="A21" s="23" t="s">
        <v>14</v>
      </c>
      <c r="B21" s="58">
        <f>(0+58998.34)/1000</f>
        <v>59</v>
      </c>
      <c r="C21" s="53">
        <f>(3756620+0)/1000</f>
        <v>3757</v>
      </c>
      <c r="D21" s="58">
        <f>(0+29038.34)/1000</f>
        <v>29</v>
      </c>
      <c r="E21" s="53">
        <f>(3589240+0)/1000</f>
        <v>3589</v>
      </c>
      <c r="F21" s="58">
        <f>(0+23038.34)/1000</f>
        <v>23</v>
      </c>
      <c r="G21" s="54">
        <f>(3123040+0)/1000</f>
        <v>3123</v>
      </c>
      <c r="H21" s="35">
        <v>0</v>
      </c>
      <c r="I21" s="35">
        <v>0</v>
      </c>
      <c r="J21" s="35">
        <v>0</v>
      </c>
      <c r="K21" s="40">
        <v>0</v>
      </c>
      <c r="L21" s="35">
        <v>0</v>
      </c>
      <c r="M21" s="41">
        <v>0</v>
      </c>
    </row>
    <row r="22" spans="1:13" ht="12.75">
      <c r="A22" s="23" t="s">
        <v>8</v>
      </c>
      <c r="B22" s="55">
        <f>6321335.24/1000</f>
        <v>6321</v>
      </c>
      <c r="C22" s="59">
        <f>38220997.54/1000</f>
        <v>38221</v>
      </c>
      <c r="D22" s="55">
        <f>6799675.63/1000</f>
        <v>6800</v>
      </c>
      <c r="E22" s="59">
        <f>36442081.05/1000</f>
        <v>36442</v>
      </c>
      <c r="F22" s="55">
        <f>12008783/1000</f>
        <v>12009</v>
      </c>
      <c r="G22" s="60">
        <f>31725261.43/1000</f>
        <v>31725</v>
      </c>
      <c r="H22" s="35">
        <v>0</v>
      </c>
      <c r="I22" s="35">
        <v>0</v>
      </c>
      <c r="J22" s="35">
        <v>0</v>
      </c>
      <c r="K22" s="40">
        <v>0</v>
      </c>
      <c r="L22" s="35">
        <v>0</v>
      </c>
      <c r="M22" s="41">
        <v>0</v>
      </c>
    </row>
    <row r="23" spans="1:13" ht="12.75">
      <c r="A23" s="23" t="s">
        <v>2</v>
      </c>
      <c r="B23" s="61">
        <f aca="true" t="shared" si="0" ref="B23:G23">0/1000</f>
        <v>0</v>
      </c>
      <c r="C23" s="56">
        <f t="shared" si="0"/>
        <v>0</v>
      </c>
      <c r="D23" s="61">
        <f t="shared" si="0"/>
        <v>0</v>
      </c>
      <c r="E23" s="56">
        <f t="shared" si="0"/>
        <v>0</v>
      </c>
      <c r="F23" s="61">
        <f t="shared" si="0"/>
        <v>0</v>
      </c>
      <c r="G23" s="57">
        <f t="shared" si="0"/>
        <v>0</v>
      </c>
      <c r="H23" s="35">
        <v>0</v>
      </c>
      <c r="I23" s="35">
        <v>0</v>
      </c>
      <c r="J23" s="35">
        <v>0</v>
      </c>
      <c r="K23" s="40">
        <v>0</v>
      </c>
      <c r="L23" s="35">
        <v>0</v>
      </c>
      <c r="M23" s="41">
        <v>0</v>
      </c>
    </row>
    <row r="24" spans="1:13" ht="12.75">
      <c r="A24" s="32" t="s">
        <v>16</v>
      </c>
      <c r="B24" s="55"/>
      <c r="C24" s="64"/>
      <c r="D24" s="55"/>
      <c r="E24" s="64"/>
      <c r="F24" s="55"/>
      <c r="G24" s="65"/>
      <c r="H24" s="36"/>
      <c r="I24" s="36"/>
      <c r="J24" s="36"/>
      <c r="K24" s="42"/>
      <c r="L24" s="36"/>
      <c r="M24" s="43"/>
    </row>
    <row r="25" spans="1:13" ht="12.75">
      <c r="A25" s="23" t="s">
        <v>14</v>
      </c>
      <c r="B25" s="58">
        <f>(858841436.47+2516202135.97)/1000</f>
        <v>3375044</v>
      </c>
      <c r="C25" s="53">
        <f>(3682127338.89001+1222732290.34999)/1000</f>
        <v>4904860</v>
      </c>
      <c r="D25" s="58">
        <f>(992835248.279999+2536351681.56)/1000</f>
        <v>3529187</v>
      </c>
      <c r="E25" s="53">
        <f>(3457735058.48001+1073548809.95)/1000</f>
        <v>4531284</v>
      </c>
      <c r="F25" s="58">
        <f>(1121220311.95+2379299447.58)/1000</f>
        <v>3500520</v>
      </c>
      <c r="G25" s="54">
        <f>(3031152403.69+897460616.970001)/1000</f>
        <v>3928613</v>
      </c>
      <c r="H25" s="35">
        <v>8.26</v>
      </c>
      <c r="I25" s="35">
        <v>2.91</v>
      </c>
      <c r="J25" s="35">
        <v>7.56</v>
      </c>
      <c r="K25" s="40">
        <v>4.25</v>
      </c>
      <c r="L25" s="35">
        <v>7.34</v>
      </c>
      <c r="M25" s="41">
        <v>4.29</v>
      </c>
    </row>
    <row r="26" spans="1:13" ht="12.75">
      <c r="A26" s="33" t="s">
        <v>8</v>
      </c>
      <c r="B26" s="55">
        <f>492591166.84/1000</f>
        <v>492591</v>
      </c>
      <c r="C26" s="59">
        <f>387731144.41/1000</f>
        <v>387731</v>
      </c>
      <c r="D26" s="55">
        <f>596496102.47/1000</f>
        <v>596496</v>
      </c>
      <c r="E26" s="59">
        <f>364455852.94/1000</f>
        <v>364456</v>
      </c>
      <c r="F26" s="55">
        <f>597460054.43/1000</f>
        <v>597460</v>
      </c>
      <c r="G26" s="60">
        <f>323295722.5/1000</f>
        <v>323296</v>
      </c>
      <c r="H26" s="35">
        <v>7.91</v>
      </c>
      <c r="I26" s="35">
        <v>3.95</v>
      </c>
      <c r="J26" s="35">
        <v>7.06</v>
      </c>
      <c r="K26" s="40">
        <v>4.01</v>
      </c>
      <c r="L26" s="35">
        <v>6.69</v>
      </c>
      <c r="M26" s="41">
        <v>4.09</v>
      </c>
    </row>
    <row r="27" spans="1:13" ht="12.75">
      <c r="A27" s="23" t="s">
        <v>2</v>
      </c>
      <c r="B27" s="58">
        <f aca="true" t="shared" si="1" ref="B27:G27">0/1000</f>
        <v>0</v>
      </c>
      <c r="C27" s="53">
        <f t="shared" si="1"/>
        <v>0</v>
      </c>
      <c r="D27" s="58">
        <f t="shared" si="1"/>
        <v>0</v>
      </c>
      <c r="E27" s="53">
        <f t="shared" si="1"/>
        <v>0</v>
      </c>
      <c r="F27" s="58">
        <f t="shared" si="1"/>
        <v>0</v>
      </c>
      <c r="G27" s="54">
        <f t="shared" si="1"/>
        <v>0</v>
      </c>
      <c r="H27" s="35">
        <v>0</v>
      </c>
      <c r="I27" s="35">
        <v>0</v>
      </c>
      <c r="J27" s="35">
        <v>0</v>
      </c>
      <c r="K27" s="40">
        <v>0</v>
      </c>
      <c r="L27" s="35">
        <v>0</v>
      </c>
      <c r="M27" s="41">
        <v>0</v>
      </c>
    </row>
    <row r="28" spans="1:13" ht="12.75">
      <c r="A28" s="31" t="s">
        <v>22</v>
      </c>
      <c r="B28" s="55"/>
      <c r="C28" s="64"/>
      <c r="D28" s="66"/>
      <c r="E28" s="67"/>
      <c r="F28" s="67"/>
      <c r="G28" s="68"/>
      <c r="H28" s="37"/>
      <c r="I28" s="37"/>
      <c r="J28" s="37"/>
      <c r="K28" s="44"/>
      <c r="L28" s="37"/>
      <c r="M28" s="43"/>
    </row>
    <row r="29" spans="1:13" ht="12.75">
      <c r="A29" s="23" t="s">
        <v>14</v>
      </c>
      <c r="B29" s="58">
        <f aca="true" t="shared" si="2" ref="B29:G31">B13+B17+B21+B25</f>
        <v>3837291</v>
      </c>
      <c r="C29" s="53">
        <f t="shared" si="2"/>
        <v>5477617</v>
      </c>
      <c r="D29" s="69">
        <f t="shared" si="2"/>
        <v>4012490</v>
      </c>
      <c r="E29" s="69">
        <f t="shared" si="2"/>
        <v>5086734</v>
      </c>
      <c r="F29" s="69">
        <f t="shared" si="2"/>
        <v>4018681</v>
      </c>
      <c r="G29" s="70">
        <f t="shared" si="2"/>
        <v>4426172</v>
      </c>
      <c r="H29" s="35">
        <f aca="true" t="shared" si="3" ref="H29:M31">(B13*H13+B17*H17+B21*H21+B25*H25)/B29</f>
        <v>7.34</v>
      </c>
      <c r="I29" s="35">
        <f t="shared" si="3"/>
        <v>2.61</v>
      </c>
      <c r="J29" s="35">
        <f t="shared" si="3"/>
        <v>6.73</v>
      </c>
      <c r="K29" s="40">
        <f t="shared" si="3"/>
        <v>3.79</v>
      </c>
      <c r="L29" s="35">
        <f t="shared" si="3"/>
        <v>6.48</v>
      </c>
      <c r="M29" s="41">
        <f t="shared" si="3"/>
        <v>3.81</v>
      </c>
    </row>
    <row r="30" spans="1:13" ht="12.75">
      <c r="A30" s="23" t="s">
        <v>8</v>
      </c>
      <c r="B30" s="55">
        <f t="shared" si="2"/>
        <v>1695581</v>
      </c>
      <c r="C30" s="71">
        <f t="shared" si="2"/>
        <v>1443754</v>
      </c>
      <c r="D30" s="72">
        <f t="shared" si="2"/>
        <v>1927200</v>
      </c>
      <c r="E30" s="72">
        <f t="shared" si="2"/>
        <v>1339517</v>
      </c>
      <c r="F30" s="72">
        <f t="shared" si="2"/>
        <v>1991532</v>
      </c>
      <c r="G30" s="73">
        <f t="shared" si="2"/>
        <v>1051331</v>
      </c>
      <c r="H30" s="38">
        <f t="shared" si="3"/>
        <v>2.37</v>
      </c>
      <c r="I30" s="38">
        <f t="shared" si="3"/>
        <v>1.13</v>
      </c>
      <c r="J30" s="38">
        <f t="shared" si="3"/>
        <v>2.24</v>
      </c>
      <c r="K30" s="45">
        <f t="shared" si="3"/>
        <v>1.13</v>
      </c>
      <c r="L30" s="38">
        <f t="shared" si="3"/>
        <v>2.09</v>
      </c>
      <c r="M30" s="46">
        <f t="shared" si="3"/>
        <v>1.3</v>
      </c>
    </row>
    <row r="31" spans="1:13" ht="12.75">
      <c r="A31" s="24" t="s">
        <v>2</v>
      </c>
      <c r="B31" s="74">
        <f t="shared" si="2"/>
        <v>3</v>
      </c>
      <c r="C31" s="75">
        <f t="shared" si="2"/>
        <v>11356</v>
      </c>
      <c r="D31" s="75">
        <f t="shared" si="2"/>
        <v>3</v>
      </c>
      <c r="E31" s="76">
        <f t="shared" si="2"/>
        <v>6708</v>
      </c>
      <c r="F31" s="77">
        <f t="shared" si="2"/>
        <v>3</v>
      </c>
      <c r="G31" s="77">
        <f t="shared" si="2"/>
        <v>6210</v>
      </c>
      <c r="H31" s="39">
        <f t="shared" si="3"/>
        <v>0</v>
      </c>
      <c r="I31" s="39">
        <f t="shared" si="3"/>
        <v>1.31</v>
      </c>
      <c r="J31" s="39">
        <f t="shared" si="3"/>
        <v>0</v>
      </c>
      <c r="K31" s="47">
        <f t="shared" si="3"/>
        <v>1.08</v>
      </c>
      <c r="L31" s="39">
        <f t="shared" si="3"/>
        <v>0</v>
      </c>
      <c r="M31" s="48">
        <f t="shared" si="3"/>
        <v>1.76</v>
      </c>
    </row>
    <row r="32" spans="1:3" ht="12.75">
      <c r="A32" s="3"/>
      <c r="C32" s="25"/>
    </row>
    <row r="33" ht="12.75">
      <c r="A33" s="26" t="s">
        <v>7</v>
      </c>
    </row>
    <row r="34" ht="12.75">
      <c r="A34" s="26" t="s">
        <v>28</v>
      </c>
    </row>
    <row r="35" ht="12.75">
      <c r="A35" s="26" t="s">
        <v>29</v>
      </c>
    </row>
    <row r="36" ht="12.75">
      <c r="A36" s="26" t="s">
        <v>23</v>
      </c>
    </row>
    <row r="37" ht="12.75">
      <c r="A37" s="26" t="s">
        <v>26</v>
      </c>
    </row>
    <row r="38" ht="12.75">
      <c r="A38" s="3"/>
    </row>
    <row r="39" ht="12.75" hidden="1">
      <c r="A39" s="3" t="s">
        <v>5</v>
      </c>
    </row>
    <row r="40" spans="1:5" ht="12.75" hidden="1">
      <c r="A40" s="3" t="s">
        <v>20</v>
      </c>
      <c r="E40" s="2" t="s">
        <v>30</v>
      </c>
    </row>
    <row r="41" ht="12.75" hidden="1">
      <c r="A41" s="3"/>
    </row>
    <row r="42" ht="12.75" hidden="1">
      <c r="A42" s="3" t="s">
        <v>31</v>
      </c>
    </row>
    <row r="43" spans="1:2" ht="12.75" hidden="1">
      <c r="A43" s="3" t="s">
        <v>15</v>
      </c>
      <c r="B43" s="51">
        <v>42080</v>
      </c>
    </row>
    <row r="44" ht="12.75" hidden="1"/>
    <row r="45" ht="12.75" hidden="1"/>
  </sheetData>
  <sheetProtection/>
  <mergeCells count="12">
    <mergeCell ref="F9:G9"/>
    <mergeCell ref="H9:I9"/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</mergeCells>
  <printOptions horizontalCentered="1"/>
  <pageMargins left="0" right="0" top="0.3937007874015748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9">
        <v>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494435834</v>
      </c>
    </row>
    <row r="14" spans="1:7" ht="12.75">
      <c r="A14" s="49">
        <v>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618210455</v>
      </c>
    </row>
    <row r="15" spans="1:7" ht="12.75">
      <c r="A15" s="49">
        <v>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2035524</v>
      </c>
    </row>
    <row r="16" spans="1:7" ht="12.75">
      <c r="A16" s="49"/>
      <c r="B16" s="49"/>
      <c r="C16" s="49"/>
      <c r="D16" s="49"/>
      <c r="E16" s="49"/>
      <c r="F16" s="49"/>
      <c r="G16" s="49"/>
    </row>
    <row r="17" spans="1:7" s="34" customFormat="1" ht="12.75">
      <c r="A17" s="49">
        <v>295110925</v>
      </c>
      <c r="B17" s="49">
        <v>0</v>
      </c>
      <c r="C17" s="49">
        <v>319320342</v>
      </c>
      <c r="D17" s="49">
        <v>0</v>
      </c>
      <c r="E17" s="49">
        <v>328119600</v>
      </c>
      <c r="F17" s="49">
        <v>0</v>
      </c>
      <c r="G17" s="49">
        <v>0</v>
      </c>
    </row>
    <row r="18" spans="1:7" ht="12.75">
      <c r="A18" s="49">
        <v>117794670</v>
      </c>
      <c r="B18" s="49">
        <v>99645352</v>
      </c>
      <c r="C18" s="49">
        <v>111352422</v>
      </c>
      <c r="D18" s="49">
        <v>53604649</v>
      </c>
      <c r="E18" s="49">
        <v>157560889</v>
      </c>
      <c r="F18" s="49">
        <v>39781311</v>
      </c>
      <c r="G18" s="49">
        <v>78099861</v>
      </c>
    </row>
    <row r="19" spans="1:7" ht="12.75">
      <c r="A19" s="49">
        <v>0</v>
      </c>
      <c r="B19" s="49">
        <v>14952205</v>
      </c>
      <c r="C19" s="49">
        <v>0</v>
      </c>
      <c r="D19" s="49">
        <v>7268116</v>
      </c>
      <c r="E19" s="49">
        <v>0</v>
      </c>
      <c r="F19" s="49">
        <v>10926584</v>
      </c>
      <c r="G19" s="49">
        <v>4174070</v>
      </c>
    </row>
    <row r="20" spans="1:7" ht="12.75">
      <c r="A20" s="49"/>
      <c r="B20" s="49"/>
      <c r="C20" s="49"/>
      <c r="D20" s="49"/>
      <c r="E20" s="49"/>
      <c r="F20" s="49"/>
      <c r="G20" s="49"/>
    </row>
    <row r="21" spans="1:7" ht="12.75">
      <c r="A21" s="49">
        <v>0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3123040</v>
      </c>
    </row>
    <row r="22" spans="1:7" ht="12.75">
      <c r="A22" s="49">
        <v>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31725261</v>
      </c>
    </row>
    <row r="23" spans="1:7" ht="12.75">
      <c r="A23" s="49">
        <v>0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ht="12.75">
      <c r="A24" s="49"/>
      <c r="B24" s="49"/>
      <c r="C24" s="49"/>
      <c r="D24" s="49"/>
      <c r="E24" s="49"/>
      <c r="F24" s="49"/>
      <c r="G24" s="49"/>
    </row>
    <row r="25" spans="1:7" s="34" customFormat="1" ht="12.75">
      <c r="A25" s="49">
        <v>27894000233</v>
      </c>
      <c r="B25" s="49">
        <v>14251537473</v>
      </c>
      <c r="C25" s="49">
        <v>26693095797</v>
      </c>
      <c r="D25" s="49">
        <v>19245401194</v>
      </c>
      <c r="E25" s="49">
        <v>25698374073</v>
      </c>
      <c r="F25" s="49">
        <v>16873211088</v>
      </c>
      <c r="G25" s="49">
        <v>3928613021</v>
      </c>
    </row>
    <row r="26" spans="1:7" ht="12.75">
      <c r="A26" s="49">
        <v>3896786470</v>
      </c>
      <c r="B26" s="49">
        <v>1532372646</v>
      </c>
      <c r="C26" s="49">
        <v>4209125415</v>
      </c>
      <c r="D26" s="49">
        <v>1461819070</v>
      </c>
      <c r="E26" s="49">
        <v>3999593140</v>
      </c>
      <c r="F26" s="49">
        <v>1320959832</v>
      </c>
      <c r="G26" s="49">
        <v>323295723</v>
      </c>
    </row>
    <row r="27" spans="1:7" ht="12.75">
      <c r="A27" s="49">
        <v>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2015-03-18T06:39:25Z</cp:lastPrinted>
  <dcterms:modified xsi:type="dcterms:W3CDTF">2015-03-19T07:10:16Z</dcterms:modified>
  <cp:category/>
  <cp:version/>
  <cp:contentType/>
  <cp:contentStatus/>
</cp:coreProperties>
</file>