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505" yWindow="-15" windowWidth="5790" windowHeight="9165" tabRatio="435"/>
  </bookViews>
  <sheets>
    <sheet name="Anexa nr.1" sheetId="6" r:id="rId1"/>
    <sheet name="Sheet1" sheetId="7" r:id="rId2"/>
  </sheets>
  <definedNames>
    <definedName name="_xlnm.Print_Area" localSheetId="0">'Anexa nr.1'!$A$1:$G$94</definedName>
    <definedName name="_xlnm.Print_Titles" localSheetId="0">'Anexa nr.1'!$7:$9</definedName>
  </definedNames>
  <calcPr calcId="144525" iterate="1"/>
</workbook>
</file>

<file path=xl/calcChain.xml><?xml version="1.0" encoding="utf-8"?>
<calcChain xmlns="http://schemas.openxmlformats.org/spreadsheetml/2006/main">
  <c r="E44" i="6" l="1"/>
  <c r="E71" i="6" l="1"/>
  <c r="E70" i="6"/>
  <c r="E69" i="6"/>
  <c r="E68" i="6"/>
  <c r="E20" i="6"/>
  <c r="E17" i="6"/>
  <c r="E25" i="6" l="1"/>
  <c r="F75" i="6" l="1"/>
  <c r="F74" i="6"/>
  <c r="F71" i="6"/>
  <c r="F70" i="6"/>
  <c r="F69" i="6"/>
  <c r="F68" i="6"/>
  <c r="F50" i="6"/>
  <c r="F45" i="6"/>
  <c r="F44" i="6" s="1"/>
  <c r="F31" i="6"/>
  <c r="F26" i="6"/>
  <c r="F25" i="6"/>
  <c r="F20" i="6"/>
  <c r="F17" i="6"/>
  <c r="F16" i="6"/>
  <c r="G68" i="6" l="1"/>
  <c r="G40" i="6"/>
  <c r="G20" i="6"/>
  <c r="G17" i="6"/>
  <c r="E26" i="6" l="1"/>
  <c r="E16" i="6" l="1"/>
  <c r="E74" i="6" l="1"/>
  <c r="G75" i="6" l="1"/>
  <c r="G74" i="6"/>
  <c r="G71" i="6"/>
  <c r="G70" i="6"/>
  <c r="G69" i="6"/>
  <c r="G50" i="6"/>
  <c r="G45" i="6"/>
  <c r="G44" i="6"/>
  <c r="G31" i="6"/>
  <c r="G26" i="6"/>
  <c r="G25" i="6"/>
  <c r="G16" i="6"/>
  <c r="E45" i="6" l="1"/>
  <c r="E50" i="6" l="1"/>
  <c r="E31" i="6"/>
  <c r="E75" i="6" l="1"/>
</calcChain>
</file>

<file path=xl/sharedStrings.xml><?xml version="1.0" encoding="utf-8"?>
<sst xmlns="http://schemas.openxmlformats.org/spreadsheetml/2006/main" count="218" uniqueCount="157">
  <si>
    <t>Informaţie privind activitatea economico-financiară</t>
  </si>
  <si>
    <t>a BC"Modova Agroindbank"SA</t>
  </si>
  <si>
    <t>Denumirea indicatorilor</t>
  </si>
  <si>
    <t>Unitatea de măsură</t>
  </si>
  <si>
    <t>Normativ</t>
  </si>
  <si>
    <t>De facto</t>
  </si>
  <si>
    <t>luna gestionară</t>
  </si>
  <si>
    <t>anul precedent celui gestionar</t>
  </si>
  <si>
    <t>CAPITAL</t>
  </si>
  <si>
    <t>Capital social</t>
  </si>
  <si>
    <t>mil.lei</t>
  </si>
  <si>
    <t>≥100</t>
  </si>
  <si>
    <t xml:space="preserve">Capitalul de gradul I  </t>
  </si>
  <si>
    <t>≥200</t>
  </si>
  <si>
    <t>Capitalul normativ total (CNT)</t>
  </si>
  <si>
    <t>Active ponderate la risc</t>
  </si>
  <si>
    <t>Suficienţa capitalului ponderat la risc</t>
  </si>
  <si>
    <t>%</t>
  </si>
  <si>
    <t>≥16%</t>
  </si>
  <si>
    <t>Capitalul de gradul I/Active ponderate la risc</t>
  </si>
  <si>
    <t>Capitalul normativ total/Total active</t>
  </si>
  <si>
    <t>Total datorii/Total capital</t>
  </si>
  <si>
    <t>ACTIVE</t>
  </si>
  <si>
    <t>Mijloace băneşti datorate de băncile străine (suma de bază)/CNT</t>
  </si>
  <si>
    <t xml:space="preserve">Suma reducerilor calculate pentru pierderi la active şi angajamente condiţionale </t>
  </si>
  <si>
    <t>Total active/Total capital</t>
  </si>
  <si>
    <t>Suma totală a expunerilor "mari"/CNT</t>
  </si>
  <si>
    <t>ori</t>
  </si>
  <si>
    <t>≤30</t>
  </si>
  <si>
    <t>≤20</t>
  </si>
  <si>
    <t>Imobilizări corporale/CNT</t>
  </si>
  <si>
    <t>≤50</t>
  </si>
  <si>
    <t>Imobilizări corporale şi cote de participare/CNT</t>
  </si>
  <si>
    <t>≤100</t>
  </si>
  <si>
    <t>VENITURI ŞI PROFITABILITATE</t>
  </si>
  <si>
    <t>Venit net aferent dobînzilor/Total venit</t>
  </si>
  <si>
    <t>LICHIDITATE</t>
  </si>
  <si>
    <t>≤1</t>
  </si>
  <si>
    <t>≥20</t>
  </si>
  <si>
    <t>Soldul activelor lichide/ Soldul depozitelor persoanelor fizice  (suma de bază)</t>
  </si>
  <si>
    <t xml:space="preserve">Soldul depozitelor persoanelor fizice  (suma de bază)/Soldul depozitelor   (suma de bază) </t>
  </si>
  <si>
    <t xml:space="preserve">Soldul depozitelor persoanelor juridice, cu exceptia băncilor (suma de bază)/Soldul depozitelor   (suma de bază) </t>
  </si>
  <si>
    <t xml:space="preserve">Soldul depozitelor în valuta străina (suma de bază)/Soldul depozitelor   (suma de bază) </t>
  </si>
  <si>
    <t>Mijloace băneşti datorate băncilor străine  (suma de bază)/CNT</t>
  </si>
  <si>
    <t>SENSIBILITATEA LA RISCUL PIEŢEI</t>
  </si>
  <si>
    <t>Total obligaţiuni bilanţiere  în valută străină / Total obligaţiuni</t>
  </si>
  <si>
    <t>Total active bilanţiere în valuta străină/ Total active</t>
  </si>
  <si>
    <t>DATE GENERALE</t>
  </si>
  <si>
    <t>nr.</t>
  </si>
  <si>
    <t>Nota: Informaţia este dezvăluită, conform cerinţelor expuse în Regulamentul cu privire la dezvăluirea de către băncile din R.Moldova a informaţiei aferente activităţilor lor.</t>
  </si>
  <si>
    <r>
      <rPr>
        <sz val="14"/>
        <rFont val="Calibri"/>
        <family val="2"/>
        <charset val="204"/>
      </rPr>
      <t>≤</t>
    </r>
    <r>
      <rPr>
        <i/>
        <sz val="14"/>
        <rFont val="Times New Roman"/>
        <family val="1"/>
        <charset val="204"/>
      </rPr>
      <t>5</t>
    </r>
  </si>
  <si>
    <t xml:space="preserve">Subdiviziuni ale băncii:                      </t>
  </si>
  <si>
    <t xml:space="preserve">Soldul datoriei la credite, suma de bază pe tipuri de debitori:                               </t>
  </si>
  <si>
    <t xml:space="preserve">- Persoane fizice rezidente                                                                               </t>
  </si>
  <si>
    <t xml:space="preserve"> - Persoane fizice nerezidente</t>
  </si>
  <si>
    <t xml:space="preserve">Soldul datoriei la credite, suma de bază pe tipuri de monede:                          </t>
  </si>
  <si>
    <t xml:space="preserve"> - acordate în MDL                                                                                     </t>
  </si>
  <si>
    <t xml:space="preserve"> -  acordate în USD (echivalentul în lei)                                                        </t>
  </si>
  <si>
    <t xml:space="preserve">-  acordate în EUR (echivalentul în lei)                                                         </t>
  </si>
  <si>
    <t xml:space="preserve">- acordate în altă valute străine (echivalentul în lei)  </t>
  </si>
  <si>
    <t xml:space="preserve">-  filiale   </t>
  </si>
  <si>
    <t>-  reprezentanţe</t>
  </si>
  <si>
    <t>-  agenţii</t>
  </si>
  <si>
    <t>-  puncte de schimb valutar</t>
  </si>
  <si>
    <t>Soldul datoriei la credite,suma de baza/Soldul depozitelor (suma de baza)</t>
  </si>
  <si>
    <r>
      <t xml:space="preserve">Anexa nr. 1 </t>
    </r>
    <r>
      <rPr>
        <sz val="16"/>
        <rFont val="Times New Roman"/>
        <family val="1"/>
        <charset val="204"/>
      </rPr>
      <t xml:space="preserve"> la „Regulamentul cu privire la dezvăluirea informaţiei despre activitatea BC''Moldova Agroindbank''SA”</t>
    </r>
  </si>
  <si>
    <r>
      <t xml:space="preserve">Mărimea calculată dar nerezervată a reducerilor pentru pierderi la active şi angajamente condiţionale </t>
    </r>
    <r>
      <rPr>
        <sz val="18"/>
        <rFont val="Calibri"/>
        <family val="2"/>
        <charset val="204"/>
      </rPr>
      <t>¹</t>
    </r>
  </si>
  <si>
    <r>
      <t xml:space="preserve">Nivelul de afectare a capitalului </t>
    </r>
    <r>
      <rPr>
        <sz val="18"/>
        <rFont val="Calibri"/>
        <family val="2"/>
        <charset val="204"/>
      </rPr>
      <t>²</t>
    </r>
  </si>
  <si>
    <r>
      <t xml:space="preserve">Mijloace băneşti datorate de băncile străine (suma de bază) </t>
    </r>
    <r>
      <rPr>
        <sz val="18"/>
        <rFont val="Calibri"/>
        <family val="2"/>
        <charset val="204"/>
      </rPr>
      <t>⁴</t>
    </r>
  </si>
  <si>
    <r>
      <t xml:space="preserve">Soldul activelor neperformante nete/CNT </t>
    </r>
    <r>
      <rPr>
        <sz val="18"/>
        <rFont val="Calibri"/>
        <family val="2"/>
        <charset val="204"/>
      </rPr>
      <t>⁶</t>
    </r>
  </si>
  <si>
    <t>luna precedentă celei gestionare</t>
  </si>
  <si>
    <t>31.12.2015-Ajustat</t>
  </si>
  <si>
    <t xml:space="preserve">Mijloace băneşti datorate de bănci, cu excepţia Băncii Naționale a Moldovei (suma de bază) ³ </t>
  </si>
  <si>
    <t xml:space="preserve">Mijloace băneşti datorate de bănci, cu excepţia Băncii Naționale a Moldovei  (suma de bază)/CNT </t>
  </si>
  <si>
    <t>Nr.crt</t>
  </si>
  <si>
    <t>1.10</t>
  </si>
  <si>
    <t>1.11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</si>
  <si>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</si>
  <si>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</si>
  <si>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</si>
  <si>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</si>
  <si>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</si>
  <si>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</si>
  <si>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</si>
  <si>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</si>
  <si>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</si>
  <si>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</si>
  <si>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</si>
  <si>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</si>
  <si>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</si>
  <si>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</si>
  <si>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</si>
  <si>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 xml:space="preserve">Cota investiţiilor străine în capitalul social al băncii </t>
  </si>
  <si>
    <t>Soldul datoriei la credite (suma de bază)</t>
  </si>
  <si>
    <t>Soldul datoriei la credite neperformante (suma de bază)</t>
  </si>
  <si>
    <t>Soldul datoriei la credite neperformante (suma de bază)/CNT</t>
  </si>
  <si>
    <r>
      <t xml:space="preserve">Soldul datoriei la credite neperformante net (suma de bază)/CNT </t>
    </r>
    <r>
      <rPr>
        <sz val="18"/>
        <rFont val="Calibri"/>
        <family val="2"/>
        <charset val="204"/>
      </rPr>
      <t>⁵</t>
    </r>
  </si>
  <si>
    <t>Soldul datoriei la credite neperformante (suma de bază)/Soldul datoriei la credite (suma de bază)</t>
  </si>
  <si>
    <t>2.16</t>
  </si>
  <si>
    <t>2.17</t>
  </si>
  <si>
    <t>Soldul datoriei la credite acordate nerezidenților (suma de bază)/Soldul datoriei la credite (suma de bază)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</si>
  <si>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</si>
  <si>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</si>
  <si>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</si>
  <si>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</si>
  <si>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</si>
  <si>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</si>
  <si>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</si>
  <si>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</si>
  <si>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</si>
  <si>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- Persoane juridice rezidente, inclusiv persoane fizice care practică activitate de întreprinzător sau alt tip de activitate.</t>
  </si>
  <si>
    <t xml:space="preserve"> - Persoane juridice nerezidente ,  inclusiv persoane fizice care practică activitate de întreprinzător sau alt tip de activitate.                                              </t>
  </si>
  <si>
    <t>3.1</t>
  </si>
  <si>
    <t>3.2</t>
  </si>
  <si>
    <t>3.3</t>
  </si>
  <si>
    <t>3.4</t>
  </si>
  <si>
    <t>3.5</t>
  </si>
  <si>
    <t>3.6</t>
  </si>
  <si>
    <t>3.7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</si>
  <si>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</si>
  <si>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</si>
  <si>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</si>
  <si>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</si>
  <si>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</si>
  <si>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</si>
  <si>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</si>
  <si>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</si>
  <si>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</si>
  <si>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</si>
  <si>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5.1</t>
  </si>
  <si>
    <t>5.2</t>
  </si>
  <si>
    <t>5.3</t>
  </si>
  <si>
    <t>5.4</t>
  </si>
  <si>
    <t>6.1</t>
  </si>
  <si>
    <t>6.2</t>
  </si>
  <si>
    <r>
      <t>Rentabilitatea activelor (ROA)</t>
    </r>
    <r>
      <rPr>
        <sz val="10"/>
        <rFont val="Calibri"/>
        <family val="2"/>
        <charset val="204"/>
      </rPr>
      <t>10</t>
    </r>
  </si>
  <si>
    <t>Mijloace băneşti datorate băncilor, cu excepţia celor de la Banca Națională a Moldovei  (suma de bază)/CNT</t>
  </si>
  <si>
    <t>Suma reducerilor pentru pierderi din deprecieri formate  la active şi provizioanelor pentru pierderi la  angajamentele condiţionale, conform Standardelor Internaționale de Raportare Financiară.</t>
  </si>
  <si>
    <t>Suma reducerilor calculate  pentru soldul datoriei la credite (suma de bază)/Soldul datoriei la credite (suma de bază)</t>
  </si>
  <si>
    <t>Total credite expirate⁷</t>
  </si>
  <si>
    <r>
      <t>Valoarea medie lunară a activelor generatoare de dobîndă /Valoarea medie lunară a activelor</t>
    </r>
    <r>
      <rPr>
        <vertAlign val="superscript"/>
        <sz val="18"/>
        <rFont val="Calibri"/>
        <family val="2"/>
        <charset val="204"/>
      </rPr>
      <t>8</t>
    </r>
  </si>
  <si>
    <t>Soldul datoriei la credite în valută străină (suma de bază)/soldul datoriei la credite (suma de bază)</t>
  </si>
  <si>
    <r>
      <t xml:space="preserve">Suma datoriilor nete la creditele acordate la zece persoane minus reducerile pentru pierderi la credite şi provizioanele la angajamentele condiţionale respective /Suma portofoliului total al creditelor băncii şi angajamentelor condiţionale la zece persoane </t>
    </r>
    <r>
      <rPr>
        <vertAlign val="superscript"/>
        <sz val="18"/>
        <rFont val="Times New Roman"/>
        <family val="1"/>
        <charset val="204"/>
      </rPr>
      <t>9</t>
    </r>
  </si>
  <si>
    <t xml:space="preserve">Total expuneri faţă de persoanele afiliate/Capitalul de gradul I  </t>
  </si>
  <si>
    <r>
      <t>Rentabilitatea Capitalului (ROE)</t>
    </r>
    <r>
      <rPr>
        <vertAlign val="superscript"/>
        <sz val="18"/>
        <rFont val="Calibri"/>
        <family val="2"/>
        <charset val="204"/>
      </rPr>
      <t>11</t>
    </r>
  </si>
  <si>
    <r>
      <t xml:space="preserve">Cheltuieli neaferente dobînzilor/Total venit </t>
    </r>
    <r>
      <rPr>
        <vertAlign val="superscript"/>
        <sz val="18"/>
        <rFont val="Calibri"/>
        <family val="2"/>
        <charset val="204"/>
      </rPr>
      <t>12</t>
    </r>
  </si>
  <si>
    <r>
      <t xml:space="preserve">Venituri din dobînzi/Valoarea medie a activelor generatoare de dobînda </t>
    </r>
    <r>
      <rPr>
        <vertAlign val="superscript"/>
        <sz val="18"/>
        <rFont val="Calibri"/>
        <family val="2"/>
        <charset val="204"/>
      </rPr>
      <t>13</t>
    </r>
  </si>
  <si>
    <r>
      <t xml:space="preserve">Marja neta a dobînzii  (MJDnet) </t>
    </r>
    <r>
      <rPr>
        <vertAlign val="superscript"/>
        <sz val="18"/>
        <rFont val="Calibri"/>
        <family val="2"/>
        <charset val="204"/>
      </rPr>
      <t>14</t>
    </r>
  </si>
  <si>
    <r>
      <t xml:space="preserve">Indicele eficienţei (Ief) </t>
    </r>
    <r>
      <rPr>
        <vertAlign val="superscript"/>
        <sz val="18"/>
        <rFont val="Calibri"/>
        <family val="2"/>
        <charset val="204"/>
      </rPr>
      <t>15</t>
    </r>
  </si>
  <si>
    <r>
      <t xml:space="preserve">Principiul I - Lichiditatea pe termen lung </t>
    </r>
    <r>
      <rPr>
        <vertAlign val="superscript"/>
        <sz val="18"/>
        <rFont val="Calibri"/>
        <family val="2"/>
        <charset val="204"/>
      </rPr>
      <t>16</t>
    </r>
  </si>
  <si>
    <r>
      <t xml:space="preserve">Principiul I - Lichiditatea curenta </t>
    </r>
    <r>
      <rPr>
        <vertAlign val="superscript"/>
        <sz val="18"/>
        <rFont val="Calibri"/>
        <family val="2"/>
        <charset val="204"/>
      </rPr>
      <t>16</t>
    </r>
  </si>
  <si>
    <r>
      <t xml:space="preserve">Mijloace băneşti datorate băncilor, cu excepţia celor de la Banca Națională a Moldovei  (suma de bază) </t>
    </r>
    <r>
      <rPr>
        <vertAlign val="superscript"/>
        <sz val="18"/>
        <rFont val="Calibri"/>
        <family val="2"/>
        <charset val="204"/>
      </rPr>
      <t>17</t>
    </r>
  </si>
  <si>
    <r>
      <t>Mijloace băneşti datorate băncilor straine  (suma de bază)</t>
    </r>
    <r>
      <rPr>
        <vertAlign val="superscript"/>
        <sz val="18"/>
        <rFont val="Calibri"/>
        <family val="2"/>
        <charset val="204"/>
      </rPr>
      <t>18</t>
    </r>
  </si>
  <si>
    <r>
      <t xml:space="preserve">Ponderea activelor bilanţiere în valută străină şi activelor ataşate la cursul valutei străine în totalul active </t>
    </r>
    <r>
      <rPr>
        <vertAlign val="superscript"/>
        <sz val="18"/>
        <rFont val="Calibri"/>
        <family val="2"/>
        <charset val="204"/>
      </rPr>
      <t>19</t>
    </r>
  </si>
  <si>
    <r>
      <t>Ponderea obligaţiunilor bilanţiere în valuta străină şi obligaţiunilor ataşate la cursul valutei străine în totalul active</t>
    </r>
    <r>
      <rPr>
        <vertAlign val="superscript"/>
        <sz val="18"/>
        <rFont val="Times New Roman"/>
        <family val="1"/>
        <charset val="204"/>
      </rPr>
      <t>20</t>
    </r>
  </si>
  <si>
    <r>
      <t xml:space="preserve">Numărul total de angajaţi ai băncii </t>
    </r>
    <r>
      <rPr>
        <vertAlign val="superscript"/>
        <sz val="18"/>
        <rFont val="Calibri"/>
        <family val="2"/>
        <charset val="204"/>
      </rPr>
      <t>21</t>
    </r>
  </si>
  <si>
    <t>la situatia 29 Iulie a.2016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</si>
</sst>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E+00"/>
  </numFmts>
  <fonts count="21">
    <font>
      <sz val="10"/>
      <name val="Arial Cyr Rom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name val="Arial Cyr Rom"/>
      <charset val="204"/>
    </font>
    <font>
      <i/>
      <sz val="14"/>
      <name val="Times New Roman"/>
      <family val="1"/>
      <charset val="204"/>
    </font>
    <font>
      <sz val="14"/>
      <name val="Calibri"/>
      <family val="2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 Rom"/>
      <charset val="204"/>
    </font>
    <font>
      <sz val="18"/>
      <name val="Times New Roman"/>
      <family val="1"/>
      <charset val="204"/>
    </font>
    <font>
      <sz val="18"/>
      <name val="Arial Cyr Rom"/>
      <charset val="204"/>
    </font>
    <font>
      <sz val="18"/>
      <name val="Calibri"/>
      <family val="2"/>
      <charset val="204"/>
    </font>
    <font>
      <sz val="18"/>
      <name val="Arial"/>
      <family val="2"/>
      <charset val="204"/>
    </font>
    <font>
      <i/>
      <sz val="18"/>
      <name val="Times New Roman"/>
      <family val="1"/>
      <charset val="204"/>
    </font>
    <font>
      <i/>
      <sz val="16"/>
      <name val="Times New Roman"/>
      <family val="1"/>
    </font>
    <font>
      <i/>
      <sz val="16"/>
      <name val="Times New Roman"/>
      <family val="1"/>
      <charset val="204"/>
    </font>
    <font>
      <sz val="10"/>
      <name val="Calibri"/>
      <family val="2"/>
      <charset val="204"/>
    </font>
    <font>
      <vertAlign val="superscript"/>
      <sz val="18"/>
      <name val="Calibri"/>
      <family val="2"/>
      <charset val="204"/>
    </font>
    <font>
      <vertAlign val="superscript"/>
      <sz val="18"/>
      <name val="Times New Roman"/>
      <family val="1"/>
      <charset val="204"/>
    </font>
    <font>
      <b/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ill="0" applyBorder="0" applyAlignment="0" applyProtection="0"/>
    <xf numFmtId="0" fontId="2" fillId="0" borderId="0"/>
  </cellStyleXfs>
  <cellXfs count="139">
    <xf numFmtId="0" fontId="0" fillId="0" borderId="0" xfId="0"/>
    <xf numFmtId="0" fontId="3" fillId="0" borderId="2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8" fillId="0" borderId="0" xfId="0" applyFont="1" applyFill="1"/>
    <xf numFmtId="0" fontId="8" fillId="0" borderId="0" xfId="0" applyFont="1" applyFill="1" applyAlignment="1">
      <alignment horizontal="right" wrapText="1" shrinkToFit="1"/>
    </xf>
    <xf numFmtId="0" fontId="8" fillId="0" borderId="0" xfId="0" applyFont="1" applyFill="1" applyBorder="1" applyAlignment="1">
      <alignment horizontal="center" vertical="top"/>
    </xf>
    <xf numFmtId="0" fontId="3" fillId="0" borderId="0" xfId="0" applyFont="1" applyFill="1"/>
    <xf numFmtId="0" fontId="4" fillId="0" borderId="0" xfId="0" applyFont="1" applyFill="1"/>
    <xf numFmtId="0" fontId="6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center" wrapText="1"/>
    </xf>
    <xf numFmtId="4" fontId="8" fillId="0" borderId="2" xfId="0" applyNumberFormat="1" applyFont="1" applyFill="1" applyBorder="1" applyAlignment="1">
      <alignment horizontal="center" vertical="top"/>
    </xf>
    <xf numFmtId="2" fontId="8" fillId="0" borderId="2" xfId="0" applyNumberFormat="1" applyFont="1" applyFill="1" applyBorder="1" applyAlignment="1">
      <alignment horizontal="center" vertical="top"/>
    </xf>
    <xf numFmtId="0" fontId="8" fillId="0" borderId="8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top"/>
    </xf>
    <xf numFmtId="0" fontId="6" fillId="0" borderId="25" xfId="0" applyFont="1" applyFill="1" applyBorder="1" applyAlignment="1">
      <alignment horizontal="center" vertical="top"/>
    </xf>
    <xf numFmtId="0" fontId="6" fillId="0" borderId="27" xfId="0" applyFont="1" applyFill="1" applyBorder="1" applyAlignment="1">
      <alignment horizontal="center" vertical="top"/>
    </xf>
    <xf numFmtId="0" fontId="3" fillId="0" borderId="30" xfId="0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0" fontId="11" fillId="0" borderId="0" xfId="0" applyFont="1" applyFill="1"/>
    <xf numFmtId="0" fontId="10" fillId="0" borderId="21" xfId="0" applyFont="1" applyFill="1" applyBorder="1" applyAlignment="1">
      <alignment horizontal="center" vertical="top"/>
    </xf>
    <xf numFmtId="0" fontId="10" fillId="0" borderId="22" xfId="0" applyFont="1" applyFill="1" applyBorder="1" applyAlignment="1">
      <alignment horizontal="left" vertical="top"/>
    </xf>
    <xf numFmtId="0" fontId="10" fillId="0" borderId="22" xfId="0" applyFont="1" applyFill="1" applyBorder="1" applyAlignment="1">
      <alignment horizontal="left" vertical="top" wrapText="1"/>
    </xf>
    <xf numFmtId="0" fontId="10" fillId="0" borderId="23" xfId="0" applyFont="1" applyFill="1" applyBorder="1" applyAlignment="1">
      <alignment horizontal="left" vertical="top" wrapText="1"/>
    </xf>
    <xf numFmtId="0" fontId="10" fillId="0" borderId="24" xfId="0" applyFont="1" applyFill="1" applyBorder="1" applyAlignment="1">
      <alignment horizontal="left" vertical="top" wrapText="1"/>
    </xf>
    <xf numFmtId="0" fontId="10" fillId="0" borderId="26" xfId="0" applyFont="1" applyFill="1" applyBorder="1" applyAlignment="1">
      <alignment horizontal="left" vertical="top" wrapText="1"/>
    </xf>
    <xf numFmtId="0" fontId="10" fillId="0" borderId="22" xfId="0" quotePrefix="1" applyFont="1" applyFill="1" applyBorder="1" applyAlignment="1">
      <alignment horizontal="left" vertical="top" wrapText="1"/>
    </xf>
    <xf numFmtId="11" fontId="13" fillId="0" borderId="23" xfId="1" applyNumberFormat="1" applyFont="1" applyFill="1" applyBorder="1" applyAlignment="1">
      <alignment horizontal="left" vertical="center" wrapText="1"/>
    </xf>
    <xf numFmtId="11" fontId="10" fillId="0" borderId="23" xfId="0" applyNumberFormat="1" applyFont="1" applyFill="1" applyBorder="1" applyAlignment="1">
      <alignment horizontal="left" vertical="top" wrapText="1"/>
    </xf>
    <xf numFmtId="164" fontId="10" fillId="0" borderId="23" xfId="0" applyNumberFormat="1" applyFont="1" applyFill="1" applyBorder="1" applyAlignment="1">
      <alignment horizontal="left" vertical="top" wrapText="1"/>
    </xf>
    <xf numFmtId="0" fontId="10" fillId="0" borderId="31" xfId="0" applyFont="1" applyFill="1" applyBorder="1" applyAlignment="1">
      <alignment vertical="top" wrapText="1"/>
    </xf>
    <xf numFmtId="0" fontId="10" fillId="0" borderId="31" xfId="0" applyFont="1" applyFill="1" applyBorder="1" applyAlignment="1">
      <alignment vertical="top"/>
    </xf>
    <xf numFmtId="0" fontId="10" fillId="0" borderId="31" xfId="0" quotePrefix="1" applyFont="1" applyFill="1" applyBorder="1" applyAlignment="1">
      <alignment horizontal="left" vertical="top"/>
    </xf>
    <xf numFmtId="0" fontId="10" fillId="0" borderId="33" xfId="0" quotePrefix="1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top"/>
    </xf>
    <xf numFmtId="0" fontId="10" fillId="0" borderId="25" xfId="0" applyFont="1" applyFill="1" applyBorder="1" applyAlignment="1">
      <alignment horizontal="center" vertical="top"/>
    </xf>
    <xf numFmtId="0" fontId="10" fillId="0" borderId="27" xfId="0" applyFont="1" applyFill="1" applyBorder="1" applyAlignment="1">
      <alignment horizontal="center" vertical="top"/>
    </xf>
    <xf numFmtId="0" fontId="10" fillId="0" borderId="3" xfId="0" applyFont="1" applyFill="1" applyBorder="1" applyAlignment="1">
      <alignment horizontal="center" vertical="top"/>
    </xf>
    <xf numFmtId="0" fontId="10" fillId="0" borderId="29" xfId="0" applyFont="1" applyFill="1" applyBorder="1" applyAlignment="1">
      <alignment vertical="top"/>
    </xf>
    <xf numFmtId="0" fontId="10" fillId="0" borderId="7" xfId="0" applyFont="1" applyFill="1" applyBorder="1" applyAlignment="1">
      <alignment vertical="top"/>
    </xf>
    <xf numFmtId="0" fontId="10" fillId="0" borderId="0" xfId="0" applyFont="1" applyFill="1"/>
    <xf numFmtId="0" fontId="1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/>
    <xf numFmtId="0" fontId="3" fillId="0" borderId="0" xfId="0" applyFont="1" applyFill="1" applyBorder="1" applyAlignment="1"/>
    <xf numFmtId="0" fontId="14" fillId="0" borderId="19" xfId="0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top" wrapText="1"/>
    </xf>
    <xf numFmtId="4" fontId="8" fillId="0" borderId="20" xfId="0" applyNumberFormat="1" applyFont="1" applyFill="1" applyBorder="1" applyAlignment="1">
      <alignment horizontal="center" vertical="top"/>
    </xf>
    <xf numFmtId="0" fontId="10" fillId="0" borderId="23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/>
    </xf>
    <xf numFmtId="164" fontId="10" fillId="0" borderId="28" xfId="0" applyNumberFormat="1" applyFont="1" applyFill="1" applyBorder="1" applyAlignment="1">
      <alignment horizontal="center" vertical="top" wrapText="1"/>
    </xf>
    <xf numFmtId="164" fontId="10" fillId="0" borderId="5" xfId="0" applyNumberFormat="1" applyFont="1" applyFill="1" applyBorder="1" applyAlignment="1">
      <alignment horizontal="center" vertical="top" wrapText="1"/>
    </xf>
    <xf numFmtId="164" fontId="3" fillId="0" borderId="5" xfId="0" applyNumberFormat="1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top"/>
    </xf>
    <xf numFmtId="0" fontId="8" fillId="0" borderId="32" xfId="0" applyFont="1" applyFill="1" applyBorder="1" applyAlignment="1">
      <alignment horizontal="center"/>
    </xf>
    <xf numFmtId="0" fontId="7" fillId="0" borderId="0" xfId="0" applyFont="1" applyFill="1" applyBorder="1"/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/>
    <xf numFmtId="10" fontId="8" fillId="0" borderId="2" xfId="1" applyNumberFormat="1" applyFont="1" applyFill="1" applyBorder="1" applyAlignment="1">
      <alignment horizontal="center" vertical="top"/>
    </xf>
    <xf numFmtId="2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top" wrapText="1"/>
    </xf>
    <xf numFmtId="3" fontId="8" fillId="0" borderId="2" xfId="0" applyNumberFormat="1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top"/>
    </xf>
    <xf numFmtId="3" fontId="8" fillId="0" borderId="25" xfId="0" applyNumberFormat="1" applyFont="1" applyFill="1" applyBorder="1" applyAlignment="1">
      <alignment horizontal="center" vertical="top"/>
    </xf>
    <xf numFmtId="164" fontId="10" fillId="0" borderId="2" xfId="0" applyNumberFormat="1" applyFont="1" applyFill="1" applyBorder="1" applyAlignment="1">
      <alignment horizontal="left" vertical="top" wrapText="1"/>
    </xf>
    <xf numFmtId="0" fontId="10" fillId="0" borderId="34" xfId="0" applyFont="1" applyFill="1" applyBorder="1" applyAlignment="1">
      <alignment horizontal="left" vertical="top" wrapText="1"/>
    </xf>
    <xf numFmtId="0" fontId="10" fillId="0" borderId="35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/>
    </xf>
    <xf numFmtId="2" fontId="8" fillId="0" borderId="36" xfId="0" applyNumberFormat="1" applyFont="1" applyFill="1" applyBorder="1" applyAlignment="1">
      <alignment horizontal="center" vertical="top"/>
    </xf>
    <xf numFmtId="0" fontId="10" fillId="0" borderId="19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vertical="top"/>
    </xf>
    <xf numFmtId="0" fontId="3" fillId="0" borderId="2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center" vertical="top"/>
    </xf>
    <xf numFmtId="0" fontId="10" fillId="0" borderId="37" xfId="0" applyFont="1" applyFill="1" applyBorder="1" applyAlignment="1">
      <alignment horizontal="center" vertical="top"/>
    </xf>
    <xf numFmtId="0" fontId="14" fillId="0" borderId="5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4" fontId="0" fillId="0" borderId="0" xfId="0" applyNumberFormat="1"/>
    <xf numFmtId="0" fontId="9" fillId="0" borderId="0" xfId="0" applyFont="1" applyFill="1" applyAlignment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8" fillId="0" borderId="18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top"/>
    </xf>
    <xf numFmtId="49" fontId="10" fillId="0" borderId="0" xfId="0" applyNumberFormat="1" applyFont="1" applyFill="1" applyAlignment="1">
      <alignment horizontal="right"/>
    </xf>
    <xf numFmtId="49" fontId="11" fillId="0" borderId="0" xfId="0" applyNumberFormat="1" applyFont="1" applyFill="1"/>
    <xf numFmtId="49" fontId="3" fillId="0" borderId="0" xfId="0" applyNumberFormat="1" applyFont="1" applyFill="1" applyBorder="1" applyAlignment="1"/>
    <xf numFmtId="49" fontId="4" fillId="0" borderId="0" xfId="0" applyNumberFormat="1" applyFont="1" applyFill="1"/>
    <xf numFmtId="49" fontId="14" fillId="0" borderId="19" xfId="0" applyNumberFormat="1" applyFont="1" applyFill="1" applyBorder="1" applyAlignment="1">
      <alignment horizontal="center" vertical="top"/>
    </xf>
    <xf numFmtId="49" fontId="10" fillId="0" borderId="21" xfId="0" applyNumberFormat="1" applyFont="1" applyFill="1" applyBorder="1" applyAlignment="1">
      <alignment horizontal="center" vertical="top"/>
    </xf>
    <xf numFmtId="49" fontId="10" fillId="0" borderId="22" xfId="0" applyNumberFormat="1" applyFont="1" applyFill="1" applyBorder="1" applyAlignment="1">
      <alignment horizontal="left" vertical="top"/>
    </xf>
    <xf numFmtId="49" fontId="10" fillId="0" borderId="22" xfId="0" applyNumberFormat="1" applyFont="1" applyFill="1" applyBorder="1" applyAlignment="1">
      <alignment horizontal="left" vertical="top" wrapText="1"/>
    </xf>
    <xf numFmtId="49" fontId="10" fillId="0" borderId="2" xfId="0" applyNumberFormat="1" applyFont="1" applyFill="1" applyBorder="1" applyAlignment="1">
      <alignment horizontal="left" vertical="top" wrapText="1"/>
    </xf>
    <xf numFmtId="49" fontId="10" fillId="0" borderId="37" xfId="0" applyNumberFormat="1" applyFont="1" applyFill="1" applyBorder="1" applyAlignment="1">
      <alignment horizontal="center" vertical="top"/>
    </xf>
    <xf numFmtId="49" fontId="10" fillId="0" borderId="11" xfId="0" applyNumberFormat="1" applyFont="1" applyFill="1" applyBorder="1" applyAlignment="1">
      <alignment horizontal="left" vertical="top" wrapText="1"/>
    </xf>
    <xf numFmtId="49" fontId="10" fillId="0" borderId="23" xfId="0" applyNumberFormat="1" applyFont="1" applyFill="1" applyBorder="1" applyAlignment="1">
      <alignment horizontal="center" vertical="top" wrapText="1"/>
    </xf>
    <xf numFmtId="49" fontId="13" fillId="0" borderId="23" xfId="1" applyNumberFormat="1" applyFont="1" applyFill="1" applyBorder="1" applyAlignment="1">
      <alignment horizontal="left" vertical="center" wrapText="1"/>
    </xf>
    <xf numFmtId="49" fontId="10" fillId="0" borderId="28" xfId="0" applyNumberFormat="1" applyFont="1" applyFill="1" applyBorder="1" applyAlignment="1">
      <alignment horizontal="center" vertical="top" wrapText="1"/>
    </xf>
    <xf numFmtId="49" fontId="10" fillId="0" borderId="19" xfId="0" applyNumberFormat="1" applyFont="1" applyFill="1" applyBorder="1" applyAlignment="1">
      <alignment horizontal="center" vertical="top" wrapText="1"/>
    </xf>
    <xf numFmtId="49" fontId="10" fillId="0" borderId="31" xfId="0" applyNumberFormat="1" applyFont="1" applyFill="1" applyBorder="1" applyAlignment="1">
      <alignment vertical="top" wrapText="1"/>
    </xf>
    <xf numFmtId="49" fontId="10" fillId="0" borderId="31" xfId="0" applyNumberFormat="1" applyFont="1" applyFill="1" applyBorder="1" applyAlignment="1">
      <alignment vertical="top"/>
    </xf>
    <xf numFmtId="49" fontId="10" fillId="0" borderId="19" xfId="0" applyNumberFormat="1" applyFont="1" applyFill="1" applyBorder="1" applyAlignment="1">
      <alignment horizontal="center" vertical="top"/>
    </xf>
    <xf numFmtId="49" fontId="10" fillId="0" borderId="31" xfId="0" quotePrefix="1" applyNumberFormat="1" applyFont="1" applyFill="1" applyBorder="1" applyAlignment="1">
      <alignment horizontal="left" vertical="top"/>
    </xf>
    <xf numFmtId="49" fontId="10" fillId="0" borderId="33" xfId="0" quotePrefix="1" applyNumberFormat="1" applyFont="1" applyFill="1" applyBorder="1" applyAlignment="1">
      <alignment horizontal="left" vertical="top"/>
    </xf>
    <xf numFmtId="49" fontId="10" fillId="0" borderId="0" xfId="0" applyNumberFormat="1" applyFont="1" applyFill="1"/>
    <xf numFmtId="49" fontId="10" fillId="0" borderId="22" xfId="0" applyNumberFormat="1" applyFont="1" applyFill="1" applyBorder="1" applyAlignment="1">
      <alignment horizontal="left" vertical="center" wrapText="1"/>
    </xf>
    <xf numFmtId="49" fontId="20" fillId="0" borderId="22" xfId="0" applyNumberFormat="1" applyFont="1" applyFill="1" applyBorder="1" applyAlignment="1">
      <alignment horizontal="left" vertical="top" wrapText="1"/>
    </xf>
    <xf numFmtId="0" fontId="9" fillId="0" borderId="0" xfId="0" applyFont="1" applyFill="1"/>
    <xf numFmtId="49" fontId="14" fillId="0" borderId="13" xfId="0" applyNumberFormat="1" applyFont="1" applyFill="1" applyBorder="1" applyAlignment="1">
      <alignment horizontal="center" vertical="top"/>
    </xf>
    <xf numFmtId="49" fontId="14" fillId="0" borderId="17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right" wrapText="1" shrinkToFit="1"/>
    </xf>
    <xf numFmtId="0" fontId="9" fillId="0" borderId="0" xfId="0" applyFont="1" applyFill="1"/>
    <xf numFmtId="0" fontId="16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top"/>
    </xf>
    <xf numFmtId="0" fontId="14" fillId="0" borderId="17" xfId="0" applyFont="1" applyFill="1" applyBorder="1" applyAlignment="1">
      <alignment horizontal="center" vertical="top"/>
    </xf>
    <xf numFmtId="0" fontId="14" fillId="0" borderId="14" xfId="0" applyFont="1" applyFill="1" applyBorder="1" applyAlignment="1">
      <alignment horizontal="center" vertical="top" wrapText="1"/>
    </xf>
    <xf numFmtId="0" fontId="14" fillId="0" borderId="9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top"/>
    </xf>
    <xf numFmtId="0" fontId="16" fillId="0" borderId="15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</cellXfs>
  <cellStyles count="3">
    <cellStyle name="Normal" xfId="0" builtinId="0"/>
    <cellStyle name="Normal 10 2" xfId="2"/>
    <cellStyle name="Percent" xfId="1" builtinId="5"/>
  </cellStyles>
  <dxfs count="0"/>
  <tableStyles count="0" defaultTableStyle="TableStyleMedium2" defaultPivotStyle="PivotStyleLight16"/>
  <colors>
    <mruColors>
      <color rgb="FFCC99FF"/>
      <color rgb="FF99FFCC"/>
      <color rgb="FFFF00FF"/>
      <color rgb="FFFF7C80"/>
      <color rgb="FF0000FF"/>
      <color rgb="FF009900"/>
      <color rgb="FF008000"/>
      <color rgb="FF9900CC"/>
      <color rgb="FF666633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73270</xdr:colOff>
      <xdr:row>87</xdr:row>
      <xdr:rowOff>351693</xdr:rowOff>
    </xdr:from>
    <xdr:to>
      <xdr:col>6</xdr:col>
      <xdr:colOff>1260230</xdr:colOff>
      <xdr:row>92</xdr:row>
      <xdr:rowOff>264774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0" y="42378924"/>
          <a:ext cx="12748845" cy="26680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5"/>
  <sheetViews>
    <sheetView tabSelected="1" view="pageBreakPreview" topLeftCell="A82" zoomScale="65" zoomScaleNormal="60" zoomScaleSheetLayoutView="65" workbookViewId="0">
      <selection activeCell="H94" sqref="H94:H95"/>
    </sheetView>
  </sheetViews>
  <sheetFormatPr defaultRowHeight="23.25"/>
  <cols>
    <col min="1" max="1" width="9" style="102" customWidth="1"/>
    <col min="2" max="2" width="80.85546875" style="29" customWidth="1"/>
    <col min="3" max="3" width="18.7109375" style="29" customWidth="1"/>
    <col min="4" max="4" width="12.140625" style="9" customWidth="1"/>
    <col min="5" max="6" width="26.42578125" style="124" customWidth="1"/>
    <col min="7" max="7" width="27.5703125" style="124" customWidth="1"/>
    <col min="8" max="8" width="34.42578125" style="9" customWidth="1"/>
    <col min="9" max="16384" width="9.140625" style="9"/>
  </cols>
  <sheetData>
    <row r="1" spans="1:7" ht="41.25" customHeight="1">
      <c r="A1" s="101"/>
      <c r="B1" s="28"/>
      <c r="C1" s="28"/>
      <c r="D1" s="8"/>
      <c r="E1" s="128" t="s">
        <v>65</v>
      </c>
      <c r="F1" s="129"/>
      <c r="G1" s="129"/>
    </row>
    <row r="2" spans="1:7" ht="15.75" customHeight="1">
      <c r="A2" s="101"/>
      <c r="B2" s="28"/>
      <c r="C2" s="28"/>
      <c r="D2" s="8"/>
      <c r="E2" s="6"/>
      <c r="F2" s="6"/>
      <c r="G2" s="96"/>
    </row>
    <row r="3" spans="1:7">
      <c r="C3" s="53" t="s">
        <v>0</v>
      </c>
      <c r="D3" s="54"/>
      <c r="E3" s="70"/>
      <c r="F3" s="70"/>
      <c r="G3" s="97"/>
    </row>
    <row r="4" spans="1:7">
      <c r="C4" s="53" t="s">
        <v>1</v>
      </c>
      <c r="D4" s="55"/>
      <c r="E4" s="71"/>
      <c r="F4" s="71"/>
      <c r="G4" s="98"/>
    </row>
    <row r="5" spans="1:7" ht="20.25">
      <c r="A5" s="103"/>
      <c r="B5" s="56"/>
      <c r="C5" s="56"/>
      <c r="D5" s="56"/>
      <c r="E5" s="5"/>
      <c r="F5" s="5"/>
      <c r="G5" s="5"/>
    </row>
    <row r="6" spans="1:7" ht="30.75" customHeight="1" thickBot="1">
      <c r="A6" s="104"/>
      <c r="B6" s="130" t="s">
        <v>156</v>
      </c>
      <c r="C6" s="130"/>
      <c r="D6" s="130"/>
      <c r="E6" s="130"/>
      <c r="F6" s="130"/>
      <c r="G6" s="130"/>
    </row>
    <row r="7" spans="1:7" ht="20.25">
      <c r="A7" s="125" t="s">
        <v>74</v>
      </c>
      <c r="B7" s="131" t="s">
        <v>2</v>
      </c>
      <c r="C7" s="133" t="s">
        <v>3</v>
      </c>
      <c r="D7" s="135" t="s">
        <v>4</v>
      </c>
      <c r="E7" s="137" t="s">
        <v>5</v>
      </c>
      <c r="F7" s="137"/>
      <c r="G7" s="138"/>
    </row>
    <row r="8" spans="1:7" ht="72.75" customHeight="1">
      <c r="A8" s="126"/>
      <c r="B8" s="132"/>
      <c r="C8" s="134"/>
      <c r="D8" s="136"/>
      <c r="E8" s="22" t="s">
        <v>6</v>
      </c>
      <c r="F8" s="22" t="s">
        <v>70</v>
      </c>
      <c r="G8" s="99" t="s">
        <v>7</v>
      </c>
    </row>
    <row r="9" spans="1:7">
      <c r="A9" s="105"/>
      <c r="B9" s="57"/>
      <c r="C9" s="58"/>
      <c r="D9" s="4"/>
      <c r="E9" s="23">
        <v>42580</v>
      </c>
      <c r="F9" s="23">
        <v>42551</v>
      </c>
      <c r="G9" s="23" t="s">
        <v>71</v>
      </c>
    </row>
    <row r="10" spans="1:7" ht="25.5" customHeight="1">
      <c r="A10" s="106"/>
      <c r="B10" s="30" t="s">
        <v>8</v>
      </c>
      <c r="C10" s="44"/>
      <c r="D10" s="7"/>
      <c r="E10" s="7"/>
      <c r="F10" s="7"/>
      <c r="G10" s="7"/>
    </row>
    <row r="11" spans="1:7" ht="25.5" customHeight="1">
      <c r="A11" s="107">
        <v>1.1000000000000001</v>
      </c>
      <c r="B11" s="31" t="s">
        <v>9</v>
      </c>
      <c r="C11" s="45" t="s">
        <v>10</v>
      </c>
      <c r="D11" s="2" t="s">
        <v>11</v>
      </c>
      <c r="E11" s="19">
        <v>207.52680000000001</v>
      </c>
      <c r="F11" s="19">
        <v>207.52680000000001</v>
      </c>
      <c r="G11" s="19">
        <v>207.52680000000001</v>
      </c>
    </row>
    <row r="12" spans="1:7" ht="25.5" customHeight="1">
      <c r="A12" s="107">
        <v>1.2</v>
      </c>
      <c r="B12" s="31" t="s">
        <v>12</v>
      </c>
      <c r="C12" s="45" t="s">
        <v>10</v>
      </c>
      <c r="D12" s="2" t="s">
        <v>13</v>
      </c>
      <c r="E12" s="19">
        <v>2354.643728</v>
      </c>
      <c r="F12" s="19">
        <v>2350.2551079999998</v>
      </c>
      <c r="G12" s="19">
        <v>2319.103975</v>
      </c>
    </row>
    <row r="13" spans="1:7" ht="25.5" customHeight="1">
      <c r="A13" s="107">
        <v>1.3</v>
      </c>
      <c r="B13" s="31" t="s">
        <v>14</v>
      </c>
      <c r="C13" s="45" t="s">
        <v>10</v>
      </c>
      <c r="D13" s="2"/>
      <c r="E13" s="19">
        <v>2397.915962</v>
      </c>
      <c r="F13" s="19">
        <v>2393.5273419999999</v>
      </c>
      <c r="G13" s="19">
        <v>2362.3762660000002</v>
      </c>
    </row>
    <row r="14" spans="1:7" ht="25.5" customHeight="1">
      <c r="A14" s="107">
        <v>1.4</v>
      </c>
      <c r="B14" s="31" t="s">
        <v>15</v>
      </c>
      <c r="C14" s="45" t="s">
        <v>10</v>
      </c>
      <c r="D14" s="2"/>
      <c r="E14" s="19">
        <v>10520.904372999999</v>
      </c>
      <c r="F14" s="19">
        <v>10331.486573</v>
      </c>
      <c r="G14" s="19">
        <v>10452.90609</v>
      </c>
    </row>
    <row r="15" spans="1:7" ht="25.5" customHeight="1">
      <c r="A15" s="107">
        <v>1.5</v>
      </c>
      <c r="B15" s="31" t="s">
        <v>16</v>
      </c>
      <c r="C15" s="45" t="s">
        <v>17</v>
      </c>
      <c r="D15" s="2" t="s">
        <v>18</v>
      </c>
      <c r="E15" s="72">
        <v>0.22789999999999999</v>
      </c>
      <c r="F15" s="72">
        <v>0.23169999999999999</v>
      </c>
      <c r="G15" s="72">
        <v>0.22600000000000001</v>
      </c>
    </row>
    <row r="16" spans="1:7" ht="25.5" customHeight="1">
      <c r="A16" s="107">
        <v>1.6</v>
      </c>
      <c r="B16" s="31" t="s">
        <v>19</v>
      </c>
      <c r="C16" s="45" t="s">
        <v>17</v>
      </c>
      <c r="D16" s="1"/>
      <c r="E16" s="72">
        <f>E12/E14</f>
        <v>0.22380620947784374</v>
      </c>
      <c r="F16" s="72">
        <f>F12/F14</f>
        <v>0.2274846984888009</v>
      </c>
      <c r="G16" s="72">
        <f>G12/G14</f>
        <v>0.22186212666912039</v>
      </c>
    </row>
    <row r="17" spans="1:7" ht="25.5" customHeight="1">
      <c r="A17" s="107">
        <v>1.7</v>
      </c>
      <c r="B17" s="31" t="s">
        <v>20</v>
      </c>
      <c r="C17" s="45" t="s">
        <v>17</v>
      </c>
      <c r="D17" s="1"/>
      <c r="E17" s="72">
        <f>E13/18894.842037</f>
        <v>0.12690849477886007</v>
      </c>
      <c r="F17" s="72">
        <f>F13/18876.189066</f>
        <v>0.12680140751033522</v>
      </c>
      <c r="G17" s="72">
        <f>G13/18230.936232</f>
        <v>0.12958063348679921</v>
      </c>
    </row>
    <row r="18" spans="1:7" ht="46.5">
      <c r="A18" s="108">
        <v>1.8</v>
      </c>
      <c r="B18" s="32" t="s">
        <v>66</v>
      </c>
      <c r="C18" s="45" t="s">
        <v>10</v>
      </c>
      <c r="D18" s="1"/>
      <c r="E18" s="19">
        <v>397.98714999999999</v>
      </c>
      <c r="F18" s="19">
        <v>356.36215900000002</v>
      </c>
      <c r="G18" s="19">
        <v>317.77338200000003</v>
      </c>
    </row>
    <row r="19" spans="1:7" ht="25.5" customHeight="1">
      <c r="A19" s="107">
        <v>1.9</v>
      </c>
      <c r="B19" s="31" t="s">
        <v>67</v>
      </c>
      <c r="C19" s="45" t="s">
        <v>17</v>
      </c>
      <c r="D19" s="4"/>
      <c r="E19" s="20">
        <v>-12.65</v>
      </c>
      <c r="F19" s="20">
        <v>-17.68</v>
      </c>
      <c r="G19" s="20">
        <v>-6.22</v>
      </c>
    </row>
    <row r="20" spans="1:7" ht="25.5" customHeight="1">
      <c r="A20" s="107" t="s">
        <v>75</v>
      </c>
      <c r="B20" s="31" t="s">
        <v>21</v>
      </c>
      <c r="C20" s="45"/>
      <c r="D20" s="4"/>
      <c r="E20" s="19">
        <f>15845.05969/3049.782347</f>
        <v>5.1954722951250663</v>
      </c>
      <c r="F20" s="19">
        <f>15871.371392/3004.817674</f>
        <v>5.2819748530273056</v>
      </c>
      <c r="G20" s="19">
        <f>15298.397946/2932.538286</f>
        <v>5.2167768854152312</v>
      </c>
    </row>
    <row r="21" spans="1:7" ht="45" customHeight="1">
      <c r="A21" s="108" t="s">
        <v>76</v>
      </c>
      <c r="B21" s="87" t="s">
        <v>92</v>
      </c>
      <c r="C21" s="45" t="s">
        <v>17</v>
      </c>
      <c r="D21" s="4"/>
      <c r="E21" s="20">
        <v>3.05</v>
      </c>
      <c r="F21" s="20">
        <v>36.71</v>
      </c>
      <c r="G21" s="20">
        <v>33.28</v>
      </c>
    </row>
    <row r="22" spans="1:7" ht="25.5" customHeight="1">
      <c r="A22" s="110"/>
      <c r="B22" s="92" t="s">
        <v>22</v>
      </c>
      <c r="C22" s="93"/>
      <c r="D22" s="94"/>
      <c r="E22" s="94"/>
      <c r="F22" s="94"/>
      <c r="G22" s="100"/>
    </row>
    <row r="23" spans="1:7" ht="57" customHeight="1">
      <c r="A23" s="111" t="s">
        <v>77</v>
      </c>
      <c r="B23" s="90" t="s">
        <v>72</v>
      </c>
      <c r="C23" s="91" t="s">
        <v>10</v>
      </c>
      <c r="D23" s="62"/>
      <c r="E23" s="24">
        <v>1615.6038229999999</v>
      </c>
      <c r="F23" s="24">
        <v>2128.4543446799998</v>
      </c>
      <c r="G23" s="24">
        <v>2261.2112897699999</v>
      </c>
    </row>
    <row r="24" spans="1:7" ht="46.5">
      <c r="A24" s="108" t="s">
        <v>78</v>
      </c>
      <c r="B24" s="32" t="s">
        <v>68</v>
      </c>
      <c r="C24" s="45" t="s">
        <v>10</v>
      </c>
      <c r="D24" s="4"/>
      <c r="E24" s="24">
        <v>1615.5590950000001</v>
      </c>
      <c r="F24" s="24">
        <v>2128.4543446799998</v>
      </c>
      <c r="G24" s="20">
        <v>2261.1674235700002</v>
      </c>
    </row>
    <row r="25" spans="1:7" ht="46.5">
      <c r="A25" s="108" t="s">
        <v>79</v>
      </c>
      <c r="B25" s="32" t="s">
        <v>73</v>
      </c>
      <c r="C25" s="45"/>
      <c r="D25" s="4"/>
      <c r="E25" s="20">
        <f>+E23/E13</f>
        <v>0.67375331271096472</v>
      </c>
      <c r="F25" s="20">
        <f>+F23/F13</f>
        <v>0.8892542430292405</v>
      </c>
      <c r="G25" s="20">
        <f>+G23/G13</f>
        <v>0.95717660319992381</v>
      </c>
    </row>
    <row r="26" spans="1:7" ht="46.5">
      <c r="A26" s="108" t="s">
        <v>80</v>
      </c>
      <c r="B26" s="32" t="s">
        <v>23</v>
      </c>
      <c r="C26" s="45"/>
      <c r="D26" s="4"/>
      <c r="E26" s="20">
        <f>+E24/E13</f>
        <v>0.67373465984709935</v>
      </c>
      <c r="F26" s="20">
        <f>+F24/F13</f>
        <v>0.8892542430292405</v>
      </c>
      <c r="G26" s="20">
        <f>+G24/G13</f>
        <v>0.95715803452370107</v>
      </c>
    </row>
    <row r="27" spans="1:7" ht="25.5" customHeight="1">
      <c r="A27" s="108" t="s">
        <v>81</v>
      </c>
      <c r="B27" s="32" t="s">
        <v>93</v>
      </c>
      <c r="C27" s="45" t="s">
        <v>10</v>
      </c>
      <c r="D27" s="4"/>
      <c r="E27" s="19">
        <v>11293.61</v>
      </c>
      <c r="F27" s="19">
        <v>11237.04</v>
      </c>
      <c r="G27" s="19">
        <v>11225.7</v>
      </c>
    </row>
    <row r="28" spans="1:7" ht="25.5" customHeight="1">
      <c r="A28" s="108" t="s">
        <v>82</v>
      </c>
      <c r="B28" s="32" t="s">
        <v>94</v>
      </c>
      <c r="C28" s="45" t="s">
        <v>10</v>
      </c>
      <c r="D28" s="4"/>
      <c r="E28" s="19">
        <v>1315.6</v>
      </c>
      <c r="F28" s="19">
        <v>1399.05</v>
      </c>
      <c r="G28" s="19">
        <v>1079.6099999999999</v>
      </c>
    </row>
    <row r="29" spans="1:7" ht="55.5" customHeight="1">
      <c r="A29" s="108" t="s">
        <v>83</v>
      </c>
      <c r="B29" s="32" t="s">
        <v>95</v>
      </c>
      <c r="C29" s="45" t="s">
        <v>17</v>
      </c>
      <c r="D29" s="4"/>
      <c r="E29" s="76">
        <v>54.86</v>
      </c>
      <c r="F29" s="76">
        <v>58.45</v>
      </c>
      <c r="G29" s="76">
        <v>45.7</v>
      </c>
    </row>
    <row r="30" spans="1:7" ht="52.5" customHeight="1">
      <c r="A30" s="108" t="s">
        <v>84</v>
      </c>
      <c r="B30" s="32" t="s">
        <v>96</v>
      </c>
      <c r="C30" s="45" t="s">
        <v>17</v>
      </c>
      <c r="D30" s="4"/>
      <c r="E30" s="19">
        <v>22.19</v>
      </c>
      <c r="F30" s="19">
        <v>26.83</v>
      </c>
      <c r="G30" s="19">
        <v>18.84</v>
      </c>
    </row>
    <row r="31" spans="1:7" ht="47.25" customHeight="1">
      <c r="A31" s="108" t="s">
        <v>85</v>
      </c>
      <c r="B31" s="32" t="s">
        <v>97</v>
      </c>
      <c r="C31" s="45" t="s">
        <v>17</v>
      </c>
      <c r="D31" s="4"/>
      <c r="E31" s="77">
        <f>+E28*100/E27</f>
        <v>11.649065267881571</v>
      </c>
      <c r="F31" s="77">
        <f>+F28*100/F27</f>
        <v>12.450342794899724</v>
      </c>
      <c r="G31" s="77">
        <f>+G28*100/G27</f>
        <v>9.6173067158395451</v>
      </c>
    </row>
    <row r="32" spans="1:7">
      <c r="A32" s="108" t="s">
        <v>86</v>
      </c>
      <c r="B32" s="32" t="s">
        <v>69</v>
      </c>
      <c r="C32" s="45" t="s">
        <v>17</v>
      </c>
      <c r="D32" s="4"/>
      <c r="E32" s="19">
        <v>25.45</v>
      </c>
      <c r="F32" s="19">
        <v>30.07</v>
      </c>
      <c r="G32" s="19">
        <v>19.32</v>
      </c>
    </row>
    <row r="33" spans="1:7" ht="45.75" customHeight="1">
      <c r="A33" s="108" t="s">
        <v>87</v>
      </c>
      <c r="B33" s="32" t="s">
        <v>24</v>
      </c>
      <c r="C33" s="45" t="s">
        <v>10</v>
      </c>
      <c r="D33" s="4"/>
      <c r="E33" s="19">
        <v>1223.32</v>
      </c>
      <c r="F33" s="19">
        <v>1173.98</v>
      </c>
      <c r="G33" s="20">
        <v>1029.1099999999999</v>
      </c>
    </row>
    <row r="34" spans="1:7" ht="95.25" customHeight="1">
      <c r="A34" s="122" t="s">
        <v>88</v>
      </c>
      <c r="B34" s="32" t="s">
        <v>137</v>
      </c>
      <c r="C34" s="45" t="s">
        <v>10</v>
      </c>
      <c r="D34" s="4"/>
      <c r="E34" s="20">
        <v>825.33</v>
      </c>
      <c r="F34" s="20">
        <v>817.62</v>
      </c>
      <c r="G34" s="20">
        <v>711.34</v>
      </c>
    </row>
    <row r="35" spans="1:7" ht="78.75" customHeight="1">
      <c r="A35" s="108" t="s">
        <v>89</v>
      </c>
      <c r="B35" s="32" t="s">
        <v>138</v>
      </c>
      <c r="C35" s="45" t="s">
        <v>17</v>
      </c>
      <c r="D35" s="4"/>
      <c r="E35" s="20">
        <v>9.5</v>
      </c>
      <c r="F35" s="20">
        <v>9.26</v>
      </c>
      <c r="G35" s="20">
        <v>8.23</v>
      </c>
    </row>
    <row r="36" spans="1:7" ht="21.75" customHeight="1">
      <c r="A36" s="108" t="s">
        <v>90</v>
      </c>
      <c r="B36" s="32" t="s">
        <v>139</v>
      </c>
      <c r="C36" s="45" t="s">
        <v>10</v>
      </c>
      <c r="D36" s="4"/>
      <c r="E36" s="19">
        <v>1007.91</v>
      </c>
      <c r="F36" s="19">
        <v>1031</v>
      </c>
      <c r="G36" s="19">
        <v>582.19000000000005</v>
      </c>
    </row>
    <row r="37" spans="1:7" ht="49.5">
      <c r="A37" s="108" t="s">
        <v>91</v>
      </c>
      <c r="B37" s="32" t="s">
        <v>140</v>
      </c>
      <c r="C37" s="45" t="s">
        <v>17</v>
      </c>
      <c r="D37" s="4"/>
      <c r="E37" s="73">
        <v>87.8</v>
      </c>
      <c r="F37" s="73">
        <v>87.98</v>
      </c>
      <c r="G37" s="73">
        <v>89.25</v>
      </c>
    </row>
    <row r="38" spans="1:7" ht="64.5" customHeight="1">
      <c r="A38" s="108" t="s">
        <v>98</v>
      </c>
      <c r="B38" s="32" t="s">
        <v>141</v>
      </c>
      <c r="C38" s="45" t="s">
        <v>17</v>
      </c>
      <c r="D38" s="4"/>
      <c r="E38" s="20">
        <v>43.62</v>
      </c>
      <c r="F38" s="20">
        <v>42.49</v>
      </c>
      <c r="G38" s="20">
        <v>42.32</v>
      </c>
    </row>
    <row r="39" spans="1:7" ht="50.25" customHeight="1">
      <c r="A39" s="123" t="s">
        <v>99</v>
      </c>
      <c r="B39" s="87" t="s">
        <v>100</v>
      </c>
      <c r="C39" s="45" t="s">
        <v>17</v>
      </c>
      <c r="D39" s="4"/>
      <c r="E39" s="20">
        <v>2.0699999999999998</v>
      </c>
      <c r="F39" s="20">
        <v>2.1</v>
      </c>
      <c r="G39" s="20">
        <v>2.09</v>
      </c>
    </row>
    <row r="40" spans="1:7" ht="57" customHeight="1">
      <c r="A40" s="108" t="s">
        <v>101</v>
      </c>
      <c r="B40" s="33" t="s">
        <v>25</v>
      </c>
      <c r="C40" s="46"/>
      <c r="D40" s="4"/>
      <c r="E40" s="73">
        <v>6.2</v>
      </c>
      <c r="F40" s="73">
        <v>6.28</v>
      </c>
      <c r="G40" s="73">
        <f>18230.936232/2932.538286</f>
        <v>6.2167768854152312</v>
      </c>
    </row>
    <row r="41" spans="1:7">
      <c r="A41" s="108" t="s">
        <v>102</v>
      </c>
      <c r="B41" s="33" t="s">
        <v>26</v>
      </c>
      <c r="C41" s="46" t="s">
        <v>27</v>
      </c>
      <c r="D41" s="4" t="s">
        <v>50</v>
      </c>
      <c r="E41" s="20">
        <v>0.24</v>
      </c>
      <c r="F41" s="20">
        <v>0.35</v>
      </c>
      <c r="G41" s="20">
        <v>0.21</v>
      </c>
    </row>
    <row r="42" spans="1:7" ht="123" customHeight="1" thickBot="1">
      <c r="A42" s="108" t="s">
        <v>103</v>
      </c>
      <c r="B42" s="34" t="s">
        <v>142</v>
      </c>
      <c r="C42" s="47" t="s">
        <v>17</v>
      </c>
      <c r="D42" s="25" t="s">
        <v>28</v>
      </c>
      <c r="E42" s="78">
        <v>20.059999999999999</v>
      </c>
      <c r="F42" s="78">
        <v>20.260000000000002</v>
      </c>
      <c r="G42" s="78">
        <v>18.989999999999998</v>
      </c>
    </row>
    <row r="43" spans="1:7" ht="46.5">
      <c r="A43" s="108" t="s">
        <v>104</v>
      </c>
      <c r="B43" s="35" t="s">
        <v>143</v>
      </c>
      <c r="C43" s="48" t="s">
        <v>17</v>
      </c>
      <c r="D43" s="26" t="s">
        <v>29</v>
      </c>
      <c r="E43" s="20">
        <v>10.77</v>
      </c>
      <c r="F43" s="20">
        <v>16.38</v>
      </c>
      <c r="G43" s="20">
        <v>15.76</v>
      </c>
    </row>
    <row r="44" spans="1:7" ht="46.5">
      <c r="A44" s="108" t="s">
        <v>105</v>
      </c>
      <c r="B44" s="32" t="s">
        <v>64</v>
      </c>
      <c r="C44" s="45"/>
      <c r="D44" s="2"/>
      <c r="E44" s="20">
        <f>E45/14617.21402</f>
        <v>0.77262397503022939</v>
      </c>
      <c r="F44" s="20">
        <f>F45/14598.418271</f>
        <v>0.76974366615611811</v>
      </c>
      <c r="G44" s="20">
        <f>G45/14022.841854</f>
        <v>0.80052960140871032</v>
      </c>
    </row>
    <row r="45" spans="1:7" ht="51" customHeight="1">
      <c r="A45" s="108" t="s">
        <v>106</v>
      </c>
      <c r="B45" s="32" t="s">
        <v>52</v>
      </c>
      <c r="C45" s="45" t="s">
        <v>10</v>
      </c>
      <c r="D45" s="10"/>
      <c r="E45" s="59">
        <f>E46+E47+E48+E49</f>
        <v>11293.609999999999</v>
      </c>
      <c r="F45" s="59">
        <f>F46+F47+F48+F49</f>
        <v>11237.039999999999</v>
      </c>
      <c r="G45" s="59">
        <f>G46+G47+G48+G49</f>
        <v>11225.7</v>
      </c>
    </row>
    <row r="46" spans="1:7" ht="72.75" customHeight="1">
      <c r="A46" s="108"/>
      <c r="B46" s="36" t="s">
        <v>110</v>
      </c>
      <c r="C46" s="45" t="s">
        <v>10</v>
      </c>
      <c r="D46" s="10"/>
      <c r="E46" s="19">
        <v>8895.3799999999992</v>
      </c>
      <c r="F46" s="19">
        <v>8864.66</v>
      </c>
      <c r="G46" s="19">
        <v>8834.17</v>
      </c>
    </row>
    <row r="47" spans="1:7" ht="77.25" customHeight="1">
      <c r="A47" s="108"/>
      <c r="B47" s="36" t="s">
        <v>111</v>
      </c>
      <c r="C47" s="45" t="s">
        <v>10</v>
      </c>
      <c r="D47" s="10"/>
      <c r="E47" s="19">
        <v>234.15</v>
      </c>
      <c r="F47" s="19">
        <v>235.98</v>
      </c>
      <c r="G47" s="19">
        <v>234.75</v>
      </c>
    </row>
    <row r="48" spans="1:7">
      <c r="A48" s="108"/>
      <c r="B48" s="36" t="s">
        <v>53</v>
      </c>
      <c r="C48" s="45" t="s">
        <v>10</v>
      </c>
      <c r="D48" s="10"/>
      <c r="E48" s="19">
        <v>2164.06</v>
      </c>
      <c r="F48" s="19">
        <v>2136.37</v>
      </c>
      <c r="G48" s="19">
        <v>2156.7600000000002</v>
      </c>
    </row>
    <row r="49" spans="1:7">
      <c r="A49" s="108"/>
      <c r="B49" s="36" t="s">
        <v>54</v>
      </c>
      <c r="C49" s="45" t="s">
        <v>10</v>
      </c>
      <c r="D49" s="10"/>
      <c r="E49" s="19">
        <v>0.02</v>
      </c>
      <c r="F49" s="19">
        <v>0.03</v>
      </c>
      <c r="G49" s="19">
        <v>0.02</v>
      </c>
    </row>
    <row r="50" spans="1:7" ht="46.5">
      <c r="A50" s="108" t="s">
        <v>107</v>
      </c>
      <c r="B50" s="32" t="s">
        <v>55</v>
      </c>
      <c r="C50" s="45" t="s">
        <v>10</v>
      </c>
      <c r="D50" s="4"/>
      <c r="E50" s="19">
        <f>E51+E52+E53+E54</f>
        <v>11293.61</v>
      </c>
      <c r="F50" s="19">
        <f>F51+F52+F53+F54</f>
        <v>11237.04</v>
      </c>
      <c r="G50" s="19">
        <f>G51+G52+G53+G54</f>
        <v>11225.7</v>
      </c>
    </row>
    <row r="51" spans="1:7">
      <c r="A51" s="108"/>
      <c r="B51" s="36" t="s">
        <v>56</v>
      </c>
      <c r="C51" s="45" t="s">
        <v>10</v>
      </c>
      <c r="D51" s="4"/>
      <c r="E51" s="19">
        <v>6366.82</v>
      </c>
      <c r="F51" s="19">
        <v>6462.53</v>
      </c>
      <c r="G51" s="19">
        <v>6475.03</v>
      </c>
    </row>
    <row r="52" spans="1:7">
      <c r="A52" s="108"/>
      <c r="B52" s="36" t="s">
        <v>57</v>
      </c>
      <c r="C52" s="45" t="s">
        <v>10</v>
      </c>
      <c r="D52" s="4"/>
      <c r="E52" s="19">
        <v>1490.42</v>
      </c>
      <c r="F52" s="19">
        <v>1460.01</v>
      </c>
      <c r="G52" s="19">
        <v>1905.57</v>
      </c>
    </row>
    <row r="53" spans="1:7">
      <c r="A53" s="108"/>
      <c r="B53" s="36" t="s">
        <v>58</v>
      </c>
      <c r="C53" s="45" t="s">
        <v>10</v>
      </c>
      <c r="D53" s="4"/>
      <c r="E53" s="19">
        <v>3436.37</v>
      </c>
      <c r="F53" s="19">
        <v>3314.5</v>
      </c>
      <c r="G53" s="19">
        <v>2845.1</v>
      </c>
    </row>
    <row r="54" spans="1:7">
      <c r="A54" s="108"/>
      <c r="B54" s="36" t="s">
        <v>59</v>
      </c>
      <c r="C54" s="45" t="s">
        <v>10</v>
      </c>
      <c r="D54" s="4"/>
      <c r="E54" s="19">
        <v>0</v>
      </c>
      <c r="F54" s="19">
        <v>0</v>
      </c>
      <c r="G54" s="19">
        <v>0</v>
      </c>
    </row>
    <row r="55" spans="1:7" ht="22.5" customHeight="1">
      <c r="A55" s="108" t="s">
        <v>108</v>
      </c>
      <c r="B55" s="32" t="s">
        <v>30</v>
      </c>
      <c r="C55" s="45" t="s">
        <v>17</v>
      </c>
      <c r="D55" s="2" t="s">
        <v>31</v>
      </c>
      <c r="E55" s="24">
        <v>17.16</v>
      </c>
      <c r="F55" s="24">
        <v>17.18</v>
      </c>
      <c r="G55" s="24">
        <v>17.649999999999999</v>
      </c>
    </row>
    <row r="56" spans="1:7" ht="22.5" customHeight="1">
      <c r="A56" s="108" t="s">
        <v>109</v>
      </c>
      <c r="B56" s="32" t="s">
        <v>32</v>
      </c>
      <c r="C56" s="49" t="s">
        <v>17</v>
      </c>
      <c r="D56" s="3" t="s">
        <v>33</v>
      </c>
      <c r="E56" s="24">
        <v>26.43</v>
      </c>
      <c r="F56" s="24">
        <v>26.47</v>
      </c>
      <c r="G56" s="24">
        <v>27.06</v>
      </c>
    </row>
    <row r="57" spans="1:7" ht="27" customHeight="1">
      <c r="A57" s="112"/>
      <c r="B57" s="60" t="s">
        <v>34</v>
      </c>
      <c r="C57" s="61"/>
      <c r="D57" s="74"/>
      <c r="E57" s="74"/>
      <c r="F57" s="74"/>
      <c r="G57" s="74"/>
    </row>
    <row r="58" spans="1:7" ht="22.5" customHeight="1">
      <c r="A58" s="113" t="s">
        <v>112</v>
      </c>
      <c r="B58" s="37" t="s">
        <v>135</v>
      </c>
      <c r="C58" s="49" t="s">
        <v>17</v>
      </c>
      <c r="D58" s="62"/>
      <c r="E58" s="24">
        <v>2.48</v>
      </c>
      <c r="F58" s="24">
        <v>2.4500000000000002</v>
      </c>
      <c r="G58" s="24">
        <v>2.08</v>
      </c>
    </row>
    <row r="59" spans="1:7" ht="22.5" customHeight="1">
      <c r="A59" s="113" t="s">
        <v>113</v>
      </c>
      <c r="B59" s="37" t="s">
        <v>144</v>
      </c>
      <c r="C59" s="49" t="s">
        <v>17</v>
      </c>
      <c r="D59" s="62"/>
      <c r="E59" s="24">
        <v>15.88</v>
      </c>
      <c r="F59" s="24">
        <v>15.58</v>
      </c>
      <c r="G59" s="24">
        <v>13.49</v>
      </c>
    </row>
    <row r="60" spans="1:7" ht="22.5" customHeight="1">
      <c r="A60" s="113" t="s">
        <v>114</v>
      </c>
      <c r="B60" s="33" t="s">
        <v>35</v>
      </c>
      <c r="C60" s="49" t="s">
        <v>17</v>
      </c>
      <c r="D60" s="62"/>
      <c r="E60" s="24">
        <v>36.94</v>
      </c>
      <c r="F60" s="24">
        <v>37.15</v>
      </c>
      <c r="G60" s="24">
        <v>39.119999999999997</v>
      </c>
    </row>
    <row r="61" spans="1:7" ht="22.5" customHeight="1">
      <c r="A61" s="113" t="s">
        <v>115</v>
      </c>
      <c r="B61" s="38" t="s">
        <v>145</v>
      </c>
      <c r="C61" s="49" t="s">
        <v>17</v>
      </c>
      <c r="D61" s="62"/>
      <c r="E61" s="24">
        <v>39.72</v>
      </c>
      <c r="F61" s="24">
        <v>40.119999999999997</v>
      </c>
      <c r="G61" s="24">
        <v>49.34</v>
      </c>
    </row>
    <row r="62" spans="1:7" ht="45.75" customHeight="1">
      <c r="A62" s="113" t="s">
        <v>116</v>
      </c>
      <c r="B62" s="39" t="s">
        <v>146</v>
      </c>
      <c r="C62" s="49" t="s">
        <v>17</v>
      </c>
      <c r="D62" s="62"/>
      <c r="E62" s="24">
        <v>9.76</v>
      </c>
      <c r="F62" s="24">
        <v>9.8800000000000008</v>
      </c>
      <c r="G62" s="24">
        <v>9</v>
      </c>
    </row>
    <row r="63" spans="1:7" ht="22.5" customHeight="1">
      <c r="A63" s="113" t="s">
        <v>117</v>
      </c>
      <c r="B63" s="39" t="s">
        <v>147</v>
      </c>
      <c r="C63" s="49" t="s">
        <v>17</v>
      </c>
      <c r="D63" s="62"/>
      <c r="E63" s="24">
        <v>4.7699999999999996</v>
      </c>
      <c r="F63" s="24">
        <v>4.84</v>
      </c>
      <c r="G63" s="24">
        <v>4.93</v>
      </c>
    </row>
    <row r="64" spans="1:7" ht="22.5" customHeight="1">
      <c r="A64" s="113" t="s">
        <v>118</v>
      </c>
      <c r="B64" s="80" t="s">
        <v>148</v>
      </c>
      <c r="C64" s="45" t="s">
        <v>17</v>
      </c>
      <c r="D64" s="4"/>
      <c r="E64" s="20">
        <v>154.56</v>
      </c>
      <c r="F64" s="20">
        <v>152.66</v>
      </c>
      <c r="G64" s="24">
        <v>137.26</v>
      </c>
    </row>
    <row r="65" spans="1:7" ht="22.5" customHeight="1">
      <c r="A65" s="114"/>
      <c r="B65" s="63" t="s">
        <v>36</v>
      </c>
      <c r="C65" s="64"/>
      <c r="D65" s="65"/>
      <c r="E65" s="65"/>
      <c r="F65" s="65"/>
      <c r="G65" s="65"/>
    </row>
    <row r="66" spans="1:7" ht="28.5" customHeight="1">
      <c r="A66" s="109" t="s">
        <v>119</v>
      </c>
      <c r="B66" s="80" t="s">
        <v>149</v>
      </c>
      <c r="C66" s="45" t="s">
        <v>17</v>
      </c>
      <c r="D66" s="2" t="s">
        <v>37</v>
      </c>
      <c r="E66" s="20">
        <v>0.68</v>
      </c>
      <c r="F66" s="20">
        <v>0.68</v>
      </c>
      <c r="G66" s="20">
        <v>0.68</v>
      </c>
    </row>
    <row r="67" spans="1:7" ht="27" customHeight="1">
      <c r="A67" s="109" t="s">
        <v>120</v>
      </c>
      <c r="B67" s="39" t="s">
        <v>150</v>
      </c>
      <c r="C67" s="45" t="s">
        <v>17</v>
      </c>
      <c r="D67" s="2" t="s">
        <v>38</v>
      </c>
      <c r="E67" s="20">
        <v>39.520000000000003</v>
      </c>
      <c r="F67" s="20">
        <v>40.28</v>
      </c>
      <c r="G67" s="24">
        <v>38.28</v>
      </c>
    </row>
    <row r="68" spans="1:7" ht="53.25" customHeight="1">
      <c r="A68" s="109" t="s">
        <v>121</v>
      </c>
      <c r="B68" s="39" t="s">
        <v>39</v>
      </c>
      <c r="C68" s="45" t="s">
        <v>17</v>
      </c>
      <c r="D68" s="4"/>
      <c r="E68" s="20">
        <f>7467.766277*100/11135.752037</f>
        <v>67.061176040804114</v>
      </c>
      <c r="F68" s="20">
        <f>7602.49284*100/11093.40768</f>
        <v>68.53162760534191</v>
      </c>
      <c r="G68" s="24">
        <f>6979.030887*100/10562.926868</f>
        <v>66.070995039667636</v>
      </c>
    </row>
    <row r="69" spans="1:7" ht="46.5">
      <c r="A69" s="109" t="s">
        <v>122</v>
      </c>
      <c r="B69" s="33" t="s">
        <v>40</v>
      </c>
      <c r="C69" s="45" t="s">
        <v>17</v>
      </c>
      <c r="D69" s="11"/>
      <c r="E69" s="20">
        <f>(11135.752037*100/14617.21402)</f>
        <v>76.182451880115522</v>
      </c>
      <c r="F69" s="20">
        <f>(11093.40768*100/14598.418271)</f>
        <v>75.990477009671906</v>
      </c>
      <c r="G69" s="24">
        <f>(10562.926868*100/14022.841854)</f>
        <v>75.326577722096587</v>
      </c>
    </row>
    <row r="70" spans="1:7" ht="75.75" customHeight="1">
      <c r="A70" s="109" t="s">
        <v>123</v>
      </c>
      <c r="B70" s="33" t="s">
        <v>41</v>
      </c>
      <c r="C70" s="45" t="s">
        <v>17</v>
      </c>
      <c r="D70" s="12"/>
      <c r="E70" s="20">
        <f>3469.766266*100/14617.21402</f>
        <v>23.737534808291741</v>
      </c>
      <c r="F70" s="20">
        <f>3496.096054*100/14598.418271</f>
        <v>23.948457902080069</v>
      </c>
      <c r="G70" s="24">
        <f>3451.11157*100/14022.841854</f>
        <v>24.610643163001757</v>
      </c>
    </row>
    <row r="71" spans="1:7" ht="46.5">
      <c r="A71" s="109" t="s">
        <v>124</v>
      </c>
      <c r="B71" s="33" t="s">
        <v>42</v>
      </c>
      <c r="C71" s="45" t="s">
        <v>17</v>
      </c>
      <c r="D71" s="13"/>
      <c r="E71" s="20">
        <f>7009.707*100/14617.215</f>
        <v>47.955147406670839</v>
      </c>
      <c r="F71" s="20">
        <f>7234.086*100/14598.419</f>
        <v>49.55390032304183</v>
      </c>
      <c r="G71" s="24">
        <f>7478.157*100/14022.841854</f>
        <v>53.328398607496702</v>
      </c>
    </row>
    <row r="72" spans="1:7" ht="51" customHeight="1">
      <c r="A72" s="109" t="s">
        <v>125</v>
      </c>
      <c r="B72" s="33" t="s">
        <v>151</v>
      </c>
      <c r="C72" s="45" t="s">
        <v>10</v>
      </c>
      <c r="D72" s="13"/>
      <c r="E72" s="24">
        <v>11.695717</v>
      </c>
      <c r="F72" s="24">
        <v>8.914536</v>
      </c>
      <c r="G72" s="24">
        <v>8.8034156100000001</v>
      </c>
    </row>
    <row r="73" spans="1:7" ht="48" customHeight="1">
      <c r="A73" s="109" t="s">
        <v>126</v>
      </c>
      <c r="B73" s="33" t="s">
        <v>152</v>
      </c>
      <c r="C73" s="45" t="s">
        <v>10</v>
      </c>
      <c r="D73" s="14"/>
      <c r="E73" s="24">
        <v>0</v>
      </c>
      <c r="F73" s="24">
        <v>0</v>
      </c>
      <c r="G73" s="24">
        <v>0</v>
      </c>
    </row>
    <row r="74" spans="1:7" ht="55.5" customHeight="1">
      <c r="A74" s="109" t="s">
        <v>127</v>
      </c>
      <c r="B74" s="81" t="s">
        <v>136</v>
      </c>
      <c r="C74" s="82"/>
      <c r="D74" s="83"/>
      <c r="E74" s="84">
        <f>+E72/E13</f>
        <v>4.8774507469582454E-3</v>
      </c>
      <c r="F74" s="84">
        <f>+F72/F13</f>
        <v>3.7244345796990691E-3</v>
      </c>
      <c r="G74" s="84">
        <f>+G72/G13</f>
        <v>3.7265086585491457E-3</v>
      </c>
    </row>
    <row r="75" spans="1:7" ht="51.75" customHeight="1">
      <c r="A75" s="109" t="s">
        <v>128</v>
      </c>
      <c r="B75" s="87" t="s">
        <v>43</v>
      </c>
      <c r="C75" s="88"/>
      <c r="D75" s="89"/>
      <c r="E75" s="20">
        <f>E73/E13</f>
        <v>0</v>
      </c>
      <c r="F75" s="20">
        <f>F73/F13</f>
        <v>0</v>
      </c>
      <c r="G75" s="20">
        <f>G73/G13</f>
        <v>0</v>
      </c>
    </row>
    <row r="76" spans="1:7" ht="20.25" customHeight="1">
      <c r="A76" s="115"/>
      <c r="B76" s="85" t="s">
        <v>44</v>
      </c>
      <c r="C76" s="86"/>
      <c r="D76" s="24"/>
      <c r="E76" s="24"/>
      <c r="F76" s="24"/>
      <c r="G76" s="24"/>
    </row>
    <row r="77" spans="1:7" ht="50.25" customHeight="1">
      <c r="A77" s="116" t="s">
        <v>129</v>
      </c>
      <c r="B77" s="40" t="s">
        <v>153</v>
      </c>
      <c r="C77" s="45" t="s">
        <v>17</v>
      </c>
      <c r="D77" s="15"/>
      <c r="E77" s="24">
        <v>39.700000000000003</v>
      </c>
      <c r="F77" s="24">
        <v>41.48</v>
      </c>
      <c r="G77" s="24">
        <v>44.2</v>
      </c>
    </row>
    <row r="78" spans="1:7" ht="77.25" customHeight="1">
      <c r="A78" s="116" t="s">
        <v>130</v>
      </c>
      <c r="B78" s="40" t="s">
        <v>154</v>
      </c>
      <c r="C78" s="45" t="s">
        <v>17</v>
      </c>
      <c r="D78" s="15"/>
      <c r="E78" s="24">
        <v>39.58</v>
      </c>
      <c r="F78" s="24">
        <v>40.92</v>
      </c>
      <c r="G78" s="24">
        <v>43.93</v>
      </c>
    </row>
    <row r="79" spans="1:7" ht="51.75" customHeight="1">
      <c r="A79" s="116" t="s">
        <v>131</v>
      </c>
      <c r="B79" s="40" t="s">
        <v>45</v>
      </c>
      <c r="C79" s="45" t="s">
        <v>17</v>
      </c>
      <c r="D79" s="15"/>
      <c r="E79" s="24">
        <v>47.2</v>
      </c>
      <c r="F79" s="24">
        <v>48.67</v>
      </c>
      <c r="G79" s="24">
        <v>52.35</v>
      </c>
    </row>
    <row r="80" spans="1:7">
      <c r="A80" s="116" t="s">
        <v>132</v>
      </c>
      <c r="B80" s="41" t="s">
        <v>46</v>
      </c>
      <c r="C80" s="45" t="s">
        <v>17</v>
      </c>
      <c r="D80" s="15"/>
      <c r="E80" s="24">
        <v>39.67</v>
      </c>
      <c r="F80" s="24">
        <v>41.45</v>
      </c>
      <c r="G80" s="24">
        <v>44.14</v>
      </c>
    </row>
    <row r="81" spans="1:40">
      <c r="A81" s="118"/>
      <c r="B81" s="66" t="s">
        <v>47</v>
      </c>
      <c r="C81" s="67"/>
      <c r="D81" s="21"/>
      <c r="E81" s="21"/>
      <c r="F81" s="21"/>
      <c r="G81" s="21"/>
    </row>
    <row r="82" spans="1:40" ht="26.25">
      <c r="A82" s="117" t="s">
        <v>133</v>
      </c>
      <c r="B82" s="41" t="s">
        <v>155</v>
      </c>
      <c r="C82" s="51" t="s">
        <v>48</v>
      </c>
      <c r="D82" s="15"/>
      <c r="E82" s="75">
        <v>1802</v>
      </c>
      <c r="F82" s="75">
        <v>1797</v>
      </c>
      <c r="G82" s="75">
        <v>1730</v>
      </c>
    </row>
    <row r="83" spans="1:40">
      <c r="A83" s="117" t="s">
        <v>134</v>
      </c>
      <c r="B83" s="41" t="s">
        <v>51</v>
      </c>
      <c r="C83" s="51" t="s">
        <v>48</v>
      </c>
      <c r="D83" s="15"/>
      <c r="E83" s="68">
        <v>181</v>
      </c>
      <c r="F83" s="68">
        <v>178</v>
      </c>
      <c r="G83" s="68">
        <v>181</v>
      </c>
    </row>
    <row r="84" spans="1:40">
      <c r="A84" s="119"/>
      <c r="B84" s="42" t="s">
        <v>60</v>
      </c>
      <c r="C84" s="51" t="s">
        <v>48</v>
      </c>
      <c r="D84" s="15"/>
      <c r="E84" s="75">
        <v>66</v>
      </c>
      <c r="F84" s="75">
        <v>66</v>
      </c>
      <c r="G84" s="75">
        <v>66</v>
      </c>
    </row>
    <row r="85" spans="1:40">
      <c r="A85" s="119"/>
      <c r="B85" s="42" t="s">
        <v>61</v>
      </c>
      <c r="C85" s="51" t="s">
        <v>48</v>
      </c>
      <c r="D85" s="15"/>
      <c r="E85" s="75">
        <v>0</v>
      </c>
      <c r="F85" s="75">
        <v>0</v>
      </c>
      <c r="G85" s="75">
        <v>0</v>
      </c>
    </row>
    <row r="86" spans="1:40">
      <c r="A86" s="119"/>
      <c r="B86" s="42" t="s">
        <v>62</v>
      </c>
      <c r="C86" s="51" t="s">
        <v>48</v>
      </c>
      <c r="D86" s="15"/>
      <c r="E86" s="75">
        <v>115</v>
      </c>
      <c r="F86" s="75">
        <v>112</v>
      </c>
      <c r="G86" s="75">
        <v>115</v>
      </c>
    </row>
    <row r="87" spans="1:40" ht="24" thickBot="1">
      <c r="A87" s="120"/>
      <c r="B87" s="43" t="s">
        <v>63</v>
      </c>
      <c r="C87" s="50" t="s">
        <v>48</v>
      </c>
      <c r="D87" s="27"/>
      <c r="E87" s="79">
        <v>0</v>
      </c>
      <c r="F87" s="79">
        <v>0</v>
      </c>
      <c r="G87" s="79">
        <v>0</v>
      </c>
    </row>
    <row r="88" spans="1:40" ht="52.5" customHeight="1">
      <c r="A88" s="104"/>
      <c r="B88" s="127" t="s">
        <v>49</v>
      </c>
      <c r="C88" s="127"/>
      <c r="D88" s="127"/>
      <c r="E88" s="127"/>
      <c r="F88" s="127"/>
      <c r="G88" s="127"/>
    </row>
    <row r="89" spans="1:40" ht="29.25" customHeight="1">
      <c r="A89" s="121"/>
      <c r="B89" s="52"/>
      <c r="D89" s="52"/>
      <c r="E89" s="5"/>
      <c r="F89" s="5"/>
    </row>
    <row r="90" spans="1:40" ht="69" customHeight="1">
      <c r="A90" s="121"/>
      <c r="B90" s="52"/>
      <c r="C90" s="52"/>
      <c r="D90" s="52"/>
    </row>
    <row r="91" spans="1:40" s="17" customFormat="1" ht="10.5" customHeight="1">
      <c r="A91" s="121"/>
      <c r="B91" s="52"/>
      <c r="C91" s="52"/>
      <c r="D91" s="8"/>
      <c r="E91" s="5"/>
      <c r="F91" s="5"/>
      <c r="G91" s="5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8"/>
    </row>
    <row r="92" spans="1:40" s="17" customFormat="1" ht="55.5" customHeight="1">
      <c r="A92" s="121"/>
      <c r="B92" s="52"/>
      <c r="C92" s="52"/>
      <c r="D92" s="8"/>
      <c r="E92" s="5"/>
      <c r="F92" s="5"/>
      <c r="G92" s="5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8"/>
    </row>
    <row r="93" spans="1:40" ht="27.75" customHeight="1"/>
    <row r="94" spans="1:40">
      <c r="A94" s="121"/>
      <c r="B94" s="52"/>
      <c r="C94" s="52"/>
      <c r="D94" s="8"/>
    </row>
    <row r="95" spans="1:40">
      <c r="C95" s="52"/>
      <c r="D95" s="8"/>
    </row>
  </sheetData>
  <mergeCells count="8">
    <mergeCell ref="A7:A8"/>
    <mergeCell ref="B88:G88"/>
    <mergeCell ref="E1:G1"/>
    <mergeCell ref="B6:G6"/>
    <mergeCell ref="B7:B8"/>
    <mergeCell ref="C7:C8"/>
    <mergeCell ref="D7:D8"/>
    <mergeCell ref="E7:G7"/>
  </mergeCells>
  <pageMargins left="0.35" right="0.23622047244094491" top="0.39370078740157483" bottom="0.39370078740157483" header="0.31496062992125984" footer="0.31496062992125984"/>
  <pageSetup paperSize="9" scale="49" firstPageNumber="0" fitToHeight="4" orientation="portrait" r:id="rId1"/>
  <headerFooter alignWithMargins="0">
    <oddFooter>&amp;R&amp;12&amp;P</oddFooter>
  </headerFooter>
  <rowBreaks count="2" manualBreakCount="2">
    <brk id="40" max="6" man="1"/>
    <brk id="75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D1"/>
  <sheetViews>
    <sheetView workbookViewId="0">
      <selection activeCell="C1" sqref="C1:C9"/>
    </sheetView>
  </sheetViews>
  <sheetFormatPr defaultRowHeight="12.75"/>
  <cols>
    <col min="3" max="4" width="16.42578125" style="95" bestFit="1" customWidth="1"/>
  </cols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Anexa nr.1</vt:lpstr>
      <vt:lpstr>Sheet1</vt:lpstr>
      <vt:lpstr>'Anexa nr.1'!Print_Area</vt:lpstr>
      <vt:lpstr>'Anexa nr.1'!Print_Titles</vt:lpstr>
    </vt:vector>
  </TitlesOfParts>
  <Company>BC Moldova Agroindbank 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2016-08-15T07:44:30Z</cp:lastPrinted>
  <dcterms:created xsi:type="dcterms:W3CDTF">2014-09-30T12:25:55Z</dcterms:created>
  <dcterms:modified xsi:type="dcterms:W3CDTF">2016-09-01T13:25:58Z</dcterms:modified>
</cp:coreProperties>
</file>