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9960" activeTab="0"/>
  </bookViews>
  <sheets>
    <sheet name="Anexa 3" sheetId="1" r:id="rId1"/>
  </sheets>
  <definedNames>
    <definedName name="_xlnm.Print_Area" localSheetId="0">'Anexa 3'!$A$2:$M$42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<sst xmlns="http://schemas.openxmlformats.org/spreadsheetml/2006/main" count="59" uniqueCount="35">
  <si>
    <t>acceptate in MDL</t>
  </si>
  <si>
    <t>lunii gestionare</t>
  </si>
  <si>
    <t>15.07.2016</t>
  </si>
  <si>
    <t>- depozitele bancilor</t>
  </si>
  <si>
    <t>Informatia privind depozitele</t>
  </si>
  <si>
    <t>acceptate in valuta straina **</t>
  </si>
  <si>
    <t xml:space="preserve"> Nota:    Informatia este dezvaluita, conform cerintelor expuse in Regulamentul cu privire la dezvaluirea de catre bancile din R.Moldova a informatiei aferente activitatilor lor. 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</si>
  <si>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</si>
  <si>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</si>
  <si>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</si>
  <si>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</si>
  <si>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</si>
  <si>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</si>
  <si>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</si>
  <si>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Data perfectarii</t>
  </si>
  <si>
    <t>S.Cebotari</t>
  </si>
  <si>
    <t>Depozite la termen cu dobanda:</t>
  </si>
  <si>
    <t xml:space="preserve">Portofoliul de depozite, mii lei, sold la sfirsitul </t>
  </si>
  <si>
    <t>Conducatorul organului executiv al bancii  ______________________________</t>
  </si>
  <si>
    <t>Rata medie a dobanzii aferenta soldurilor depozitelor ***, % la sfirsitul</t>
  </si>
  <si>
    <t>A</t>
  </si>
  <si>
    <t>Total depozite:</t>
  </si>
  <si>
    <t>** sumele depozitelor in valuta straina se recalculeaza la cursul oficial al leului moldovenesc valabil la data gestionara.</t>
  </si>
  <si>
    <t>anului precedent celui gestionar</t>
  </si>
  <si>
    <t>la situatia   30.06.2016</t>
  </si>
  <si>
    <t>Tipul de depozit</t>
  </si>
  <si>
    <t>Semnatura:</t>
  </si>
  <si>
    <t>*** se calculeaza conform pct. 4 din Instructiunea privind raportarea ratelor dobanzilor aplicate de bancile din R.Moldova.</t>
  </si>
  <si>
    <t>Depozite la vedere cu dobanda:</t>
  </si>
  <si>
    <t xml:space="preserve">*La aceasta categorie se includ de asemenea depozitele bugetului Republicii Moldova si ale bugetelor locale, ale bancilor, institutiilor financiare nebancare si ale altor persoane fizice care practica activitate </t>
  </si>
  <si>
    <t>de intreprinzator sau alt gen deactivitate etc.</t>
  </si>
  <si>
    <t>la Regulamentul cu privire la dezvaluirea</t>
  </si>
  <si>
    <t>de catre bancile din Republica Moldova</t>
  </si>
  <si>
    <t>a informatiei aferente activitatii lor</t>
  </si>
  <si>
    <t>Anexa nr.3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</si>
</sst>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26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right"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140625" style="1" customWidth="1"/>
    <col min="2" max="7" width="12.8515625" style="1" customWidth="1"/>
    <col min="8" max="13" width="9.140625" style="1" customWidth="1"/>
    <col min="14" max="16384" width="9.140625" style="1" customWidth="1"/>
  </cols>
  <sheetData>
    <row r="1" spans="1:13" ht="12.75">
      <c r="A1" s="2"/>
      <c r="B1" s="2"/>
      <c r="C1" s="2"/>
      <c r="F1" s="2"/>
      <c r="H1" s="2"/>
      <c r="J1" s="2"/>
      <c r="K1" s="25"/>
      <c r="L1" s="2"/>
      <c r="M1" s="2"/>
    </row>
    <row r="2" spans="1:13" ht="12.75">
      <c r="A2" s="2"/>
      <c r="B2" s="2"/>
      <c r="C2" s="2"/>
      <c r="F2" s="2"/>
      <c r="H2" s="2"/>
      <c r="J2" s="74"/>
      <c r="K2" s="75"/>
      <c r="L2" s="74"/>
      <c r="M2" s="76" t="s">
        <v>34</v>
      </c>
    </row>
    <row r="3" spans="1:13" ht="12.75">
      <c r="A3" s="82" t="s">
        <v>4</v>
      </c>
      <c r="B3" s="82"/>
      <c r="C3" s="82"/>
      <c r="D3" s="82"/>
      <c r="E3" s="82"/>
      <c r="F3" s="82"/>
      <c r="G3" s="82"/>
      <c r="H3" s="82"/>
      <c r="I3" s="82"/>
      <c r="J3" s="77" t="s">
        <v>31</v>
      </c>
      <c r="K3" s="77"/>
      <c r="L3" s="77"/>
      <c r="M3" s="77"/>
    </row>
    <row r="4" spans="1:13" ht="12.75">
      <c r="A4" s="82" t="s">
        <v>9</v>
      </c>
      <c r="B4" s="82"/>
      <c r="C4" s="82"/>
      <c r="D4" s="82"/>
      <c r="E4" s="82"/>
      <c r="F4" s="82"/>
      <c r="G4" s="82"/>
      <c r="H4" s="82"/>
      <c r="I4" s="82"/>
      <c r="J4" s="77" t="s">
        <v>32</v>
      </c>
      <c r="K4" s="77"/>
      <c r="L4" s="77"/>
      <c r="M4" s="77"/>
    </row>
    <row r="5" spans="1:13" ht="12.75">
      <c r="A5" s="2"/>
      <c r="J5" s="78" t="s">
        <v>33</v>
      </c>
      <c r="K5" s="78"/>
      <c r="L5" s="78"/>
      <c r="M5" s="78"/>
    </row>
    <row r="6" spans="1:13" ht="12.75">
      <c r="A6" s="82" t="s">
        <v>24</v>
      </c>
      <c r="B6" s="82"/>
      <c r="C6" s="82"/>
      <c r="D6" s="82"/>
      <c r="E6" s="82"/>
      <c r="F6" s="82"/>
      <c r="G6" s="82"/>
      <c r="H6" s="82"/>
      <c r="I6" s="82"/>
      <c r="J6" s="73"/>
      <c r="K6" s="73"/>
      <c r="L6" s="73"/>
      <c r="M6" s="73"/>
    </row>
    <row r="7" ht="12.75">
      <c r="A7" s="2"/>
    </row>
    <row r="8" spans="1:13" ht="36.75" customHeight="1">
      <c r="A8" s="86" t="s">
        <v>25</v>
      </c>
      <c r="B8" s="80" t="s">
        <v>17</v>
      </c>
      <c r="C8" s="80"/>
      <c r="D8" s="80"/>
      <c r="E8" s="80"/>
      <c r="F8" s="80"/>
      <c r="G8" s="81"/>
      <c r="H8" s="80" t="s">
        <v>19</v>
      </c>
      <c r="I8" s="80"/>
      <c r="J8" s="80"/>
      <c r="K8" s="80"/>
      <c r="L8" s="80"/>
      <c r="M8" s="80"/>
    </row>
    <row r="9" spans="1:13" ht="25.5" customHeight="1">
      <c r="A9" s="86"/>
      <c r="B9" s="88" t="s">
        <v>1</v>
      </c>
      <c r="C9" s="89"/>
      <c r="D9" s="79" t="s">
        <v>12</v>
      </c>
      <c r="E9" s="79"/>
      <c r="F9" s="90" t="s">
        <v>23</v>
      </c>
      <c r="G9" s="91"/>
      <c r="H9" s="92" t="s">
        <v>1</v>
      </c>
      <c r="I9" s="92"/>
      <c r="J9" s="85" t="s">
        <v>12</v>
      </c>
      <c r="K9" s="85"/>
      <c r="L9" s="83" t="s">
        <v>23</v>
      </c>
      <c r="M9" s="84"/>
    </row>
    <row r="10" spans="1:13" ht="38.25">
      <c r="A10" s="87"/>
      <c r="B10" s="3" t="s">
        <v>0</v>
      </c>
      <c r="C10" s="4" t="s">
        <v>5</v>
      </c>
      <c r="D10" s="5" t="s">
        <v>0</v>
      </c>
      <c r="E10" s="6" t="s">
        <v>5</v>
      </c>
      <c r="F10" s="5" t="s">
        <v>0</v>
      </c>
      <c r="G10" s="7" t="s">
        <v>5</v>
      </c>
      <c r="H10" s="8" t="s">
        <v>0</v>
      </c>
      <c r="I10" s="9" t="s">
        <v>8</v>
      </c>
      <c r="J10" s="10" t="s">
        <v>0</v>
      </c>
      <c r="K10" s="10" t="s">
        <v>8</v>
      </c>
      <c r="L10" s="11" t="s">
        <v>0</v>
      </c>
      <c r="M10" s="12" t="s">
        <v>8</v>
      </c>
    </row>
    <row r="11" spans="1:13" ht="12.75">
      <c r="A11" s="13" t="s">
        <v>20</v>
      </c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5">
        <v>7</v>
      </c>
      <c r="I11" s="15">
        <v>8</v>
      </c>
      <c r="J11" s="15">
        <v>9</v>
      </c>
      <c r="K11" s="15">
        <v>10</v>
      </c>
      <c r="L11" s="15">
        <v>11</v>
      </c>
      <c r="M11" s="16">
        <v>12</v>
      </c>
    </row>
    <row r="12" spans="1:13" ht="12.75">
      <c r="A12" s="17" t="s">
        <v>10</v>
      </c>
      <c r="B12" s="43"/>
      <c r="C12" s="44"/>
      <c r="D12" s="45"/>
      <c r="E12" s="46"/>
      <c r="F12" s="46"/>
      <c r="G12" s="46"/>
      <c r="H12" s="18"/>
      <c r="I12" s="18"/>
      <c r="J12" s="18"/>
      <c r="K12" s="18"/>
      <c r="L12" s="19"/>
      <c r="M12" s="20"/>
    </row>
    <row r="13" spans="1:13" ht="12.75">
      <c r="A13" s="21" t="s">
        <v>13</v>
      </c>
      <c r="B13" s="47">
        <f>(290922117.58+649422.9)/1000</f>
        <v>291572</v>
      </c>
      <c r="C13" s="48">
        <f>(744275488.07+0)/1000</f>
        <v>744275</v>
      </c>
      <c r="D13" s="47">
        <f>(309173816.98+711251.57)/1000</f>
        <v>309885</v>
      </c>
      <c r="E13" s="48">
        <f>(741515095+0)/1000</f>
        <v>741515</v>
      </c>
      <c r="F13" s="47">
        <f>(228249504.15+768690.62)/1000</f>
        <v>229018</v>
      </c>
      <c r="G13" s="49">
        <f>(650235913.74+0)/1000</f>
        <v>650236</v>
      </c>
      <c r="H13" s="29">
        <v>0</v>
      </c>
      <c r="I13" s="29">
        <v>0</v>
      </c>
      <c r="J13" s="29">
        <v>0</v>
      </c>
      <c r="K13" s="32">
        <v>0</v>
      </c>
      <c r="L13" s="29">
        <v>0</v>
      </c>
      <c r="M13" s="33">
        <v>0</v>
      </c>
    </row>
    <row r="14" spans="1:13" ht="12.75">
      <c r="A14" s="21" t="s">
        <v>7</v>
      </c>
      <c r="B14" s="50">
        <f>(961473920.7+0)/1000</f>
        <v>961474</v>
      </c>
      <c r="C14" s="51">
        <f>(1084928180.12+0)/1000</f>
        <v>1084928</v>
      </c>
      <c r="D14" s="50">
        <f>(1057047445.91+0)/1000</f>
        <v>1057047</v>
      </c>
      <c r="E14" s="51">
        <f>(1079302348.41+0)/1000</f>
        <v>1079302</v>
      </c>
      <c r="F14" s="50">
        <f>(1176942992.26+0)/1000</f>
        <v>1176943</v>
      </c>
      <c r="G14" s="52">
        <f>(1005630604.4+0)/1000</f>
        <v>1005631</v>
      </c>
      <c r="H14" s="29">
        <v>0</v>
      </c>
      <c r="I14" s="29">
        <v>0</v>
      </c>
      <c r="J14" s="29">
        <v>0</v>
      </c>
      <c r="K14" s="32">
        <v>0</v>
      </c>
      <c r="L14" s="29">
        <v>0</v>
      </c>
      <c r="M14" s="33">
        <v>0</v>
      </c>
    </row>
    <row r="15" spans="1:13" ht="12.75">
      <c r="A15" s="21" t="s">
        <v>3</v>
      </c>
      <c r="B15" s="53">
        <f>0/1000</f>
        <v>0</v>
      </c>
      <c r="C15" s="48">
        <f>582087.57/1000</f>
        <v>582</v>
      </c>
      <c r="D15" s="53">
        <f>0/1000</f>
        <v>0</v>
      </c>
      <c r="E15" s="48">
        <f>566012.34/1000</f>
        <v>566</v>
      </c>
      <c r="F15" s="53">
        <f>0/1000</f>
        <v>0</v>
      </c>
      <c r="G15" s="49">
        <f>1334288.85/1000</f>
        <v>1334</v>
      </c>
      <c r="H15" s="29">
        <v>0</v>
      </c>
      <c r="I15" s="29">
        <v>0</v>
      </c>
      <c r="J15" s="29">
        <v>0</v>
      </c>
      <c r="K15" s="32">
        <v>0</v>
      </c>
      <c r="L15" s="29">
        <v>0</v>
      </c>
      <c r="M15" s="33">
        <v>0</v>
      </c>
    </row>
    <row r="16" spans="1:13" ht="12.75">
      <c r="A16" s="26" t="s">
        <v>28</v>
      </c>
      <c r="B16" s="50"/>
      <c r="C16" s="54"/>
      <c r="D16" s="50"/>
      <c r="E16" s="54"/>
      <c r="F16" s="50"/>
      <c r="G16" s="55"/>
      <c r="H16" s="30"/>
      <c r="I16" s="30"/>
      <c r="J16" s="30"/>
      <c r="K16" s="34"/>
      <c r="L16" s="30"/>
      <c r="M16" s="35"/>
    </row>
    <row r="17" spans="1:13" ht="12.75">
      <c r="A17" s="21" t="s">
        <v>13</v>
      </c>
      <c r="B17" s="53">
        <f>(621866000.33+431617.03)/1000</f>
        <v>622298</v>
      </c>
      <c r="C17" s="53">
        <f>(11913733.47+0)/1000</f>
        <v>11914</v>
      </c>
      <c r="D17" s="53">
        <f>(558731961.26+431617.03)/1000</f>
        <v>559164</v>
      </c>
      <c r="E17" s="53">
        <f>(9991451.89+0)/1000</f>
        <v>9991</v>
      </c>
      <c r="F17" s="53">
        <f>(470728630.7+432437.79)/1000</f>
        <v>471161</v>
      </c>
      <c r="G17" s="56">
        <f>(9156436.23+0)/1000</f>
        <v>9156</v>
      </c>
      <c r="H17" s="29">
        <v>2.6</v>
      </c>
      <c r="I17" s="29">
        <v>2</v>
      </c>
      <c r="J17" s="29">
        <v>2.62</v>
      </c>
      <c r="K17" s="32">
        <v>2</v>
      </c>
      <c r="L17" s="29">
        <v>1.89</v>
      </c>
      <c r="M17" s="33">
        <v>2</v>
      </c>
    </row>
    <row r="18" spans="1:13" ht="12.75">
      <c r="A18" s="21" t="s">
        <v>7</v>
      </c>
      <c r="B18" s="50">
        <f>(349426667.28+0)/1000</f>
        <v>349427</v>
      </c>
      <c r="C18" s="57">
        <f>(68173649.27+0)/1000</f>
        <v>68174</v>
      </c>
      <c r="D18" s="50">
        <f>(437660217.74+0)/1000</f>
        <v>437660</v>
      </c>
      <c r="E18" s="57">
        <f>(48272331.75+0)/1000</f>
        <v>48272</v>
      </c>
      <c r="F18" s="50">
        <f>(242297700.8+0)/1000</f>
        <v>242298</v>
      </c>
      <c r="G18" s="58">
        <f>(32761671.27+0)/1000</f>
        <v>32762</v>
      </c>
      <c r="H18" s="29">
        <v>1.64</v>
      </c>
      <c r="I18" s="29">
        <v>0.71</v>
      </c>
      <c r="J18" s="29">
        <v>2.44</v>
      </c>
      <c r="K18" s="32">
        <v>0.52</v>
      </c>
      <c r="L18" s="31">
        <v>4.08</v>
      </c>
      <c r="M18" s="33">
        <v>0.62</v>
      </c>
    </row>
    <row r="19" spans="1:13" ht="12.75">
      <c r="A19" s="21" t="s">
        <v>3</v>
      </c>
      <c r="B19" s="53">
        <f>0/1000</f>
        <v>0</v>
      </c>
      <c r="C19" s="48">
        <f>8332448.71/1000</f>
        <v>8332</v>
      </c>
      <c r="D19" s="53">
        <f>0/1000</f>
        <v>0</v>
      </c>
      <c r="E19" s="48">
        <f>7807812.93/1000</f>
        <v>7808</v>
      </c>
      <c r="F19" s="53">
        <f>0/1000</f>
        <v>0</v>
      </c>
      <c r="G19" s="49">
        <f>7469126.76/1000</f>
        <v>7469</v>
      </c>
      <c r="H19" s="29">
        <v>0</v>
      </c>
      <c r="I19" s="29">
        <v>2</v>
      </c>
      <c r="J19" s="29">
        <v>0</v>
      </c>
      <c r="K19" s="32">
        <v>2</v>
      </c>
      <c r="L19" s="29">
        <v>0</v>
      </c>
      <c r="M19" s="33">
        <v>2</v>
      </c>
    </row>
    <row r="20" spans="1:13" ht="12.75">
      <c r="A20" s="26" t="s">
        <v>11</v>
      </c>
      <c r="B20" s="50"/>
      <c r="C20" s="51"/>
      <c r="D20" s="50"/>
      <c r="E20" s="51"/>
      <c r="F20" s="50"/>
      <c r="G20" s="52"/>
      <c r="H20" s="30"/>
      <c r="I20" s="30"/>
      <c r="J20" s="30"/>
      <c r="K20" s="34"/>
      <c r="L20" s="30"/>
      <c r="M20" s="35"/>
    </row>
    <row r="21" spans="1:13" ht="12.75">
      <c r="A21" s="21" t="s">
        <v>13</v>
      </c>
      <c r="B21" s="53">
        <f>(521777.5+67903.18)/1000</f>
        <v>590</v>
      </c>
      <c r="C21" s="48">
        <f>(247529.04+85404.36)/1000</f>
        <v>333</v>
      </c>
      <c r="D21" s="53">
        <f>(521777.5+15973.96)/1000</f>
        <v>538</v>
      </c>
      <c r="E21" s="48">
        <f>(249260.63+86393.59)/1000</f>
        <v>336</v>
      </c>
      <c r="F21" s="53">
        <f>(304777.5+119424.71)/1000</f>
        <v>424</v>
      </c>
      <c r="G21" s="49">
        <f>(250096.03+0)/1000</f>
        <v>250</v>
      </c>
      <c r="H21" s="29">
        <v>0</v>
      </c>
      <c r="I21" s="29">
        <v>0</v>
      </c>
      <c r="J21" s="29">
        <v>0</v>
      </c>
      <c r="K21" s="32">
        <v>0</v>
      </c>
      <c r="L21" s="29">
        <v>0</v>
      </c>
      <c r="M21" s="33">
        <v>0</v>
      </c>
    </row>
    <row r="22" spans="1:13" ht="12.75">
      <c r="A22" s="21" t="s">
        <v>7</v>
      </c>
      <c r="B22" s="50">
        <f>12062380.38/1000</f>
        <v>12062</v>
      </c>
      <c r="C22" s="54">
        <f>781109.17/1000</f>
        <v>781</v>
      </c>
      <c r="D22" s="50">
        <f>8773616.29/1000</f>
        <v>8774</v>
      </c>
      <c r="E22" s="54">
        <f>1503363.62/1000</f>
        <v>1503</v>
      </c>
      <c r="F22" s="50">
        <f>12510096.98/1000</f>
        <v>12510</v>
      </c>
      <c r="G22" s="55">
        <f>1751905.39/1000</f>
        <v>1752</v>
      </c>
      <c r="H22" s="29">
        <v>0</v>
      </c>
      <c r="I22" s="29">
        <v>0</v>
      </c>
      <c r="J22" s="29">
        <v>0</v>
      </c>
      <c r="K22" s="32">
        <v>0</v>
      </c>
      <c r="L22" s="29">
        <v>0</v>
      </c>
      <c r="M22" s="33">
        <v>0</v>
      </c>
    </row>
    <row r="23" spans="1:13" ht="12.75">
      <c r="A23" s="21" t="s">
        <v>3</v>
      </c>
      <c r="B23" s="56">
        <f aca="true" t="shared" si="0" ref="B23:G23">0/1000</f>
        <v>0</v>
      </c>
      <c r="C23" s="51">
        <f t="shared" si="0"/>
        <v>0</v>
      </c>
      <c r="D23" s="56">
        <f t="shared" si="0"/>
        <v>0</v>
      </c>
      <c r="E23" s="51">
        <f t="shared" si="0"/>
        <v>0</v>
      </c>
      <c r="F23" s="56">
        <f t="shared" si="0"/>
        <v>0</v>
      </c>
      <c r="G23" s="52">
        <f t="shared" si="0"/>
        <v>0</v>
      </c>
      <c r="H23" s="29">
        <v>0</v>
      </c>
      <c r="I23" s="29">
        <v>0</v>
      </c>
      <c r="J23" s="29">
        <v>0</v>
      </c>
      <c r="K23" s="32">
        <v>0</v>
      </c>
      <c r="L23" s="29">
        <v>0</v>
      </c>
      <c r="M23" s="33">
        <v>0</v>
      </c>
    </row>
    <row r="24" spans="1:13" ht="12.75">
      <c r="A24" s="27" t="s">
        <v>16</v>
      </c>
      <c r="B24" s="50"/>
      <c r="C24" s="59"/>
      <c r="D24" s="50"/>
      <c r="E24" s="59"/>
      <c r="F24" s="50"/>
      <c r="G24" s="60"/>
      <c r="H24" s="30"/>
      <c r="I24" s="30"/>
      <c r="J24" s="30"/>
      <c r="K24" s="34"/>
      <c r="L24" s="30"/>
      <c r="M24" s="35"/>
    </row>
    <row r="25" spans="1:13" ht="12.75">
      <c r="A25" s="21" t="s">
        <v>13</v>
      </c>
      <c r="B25" s="53">
        <f>(1480122135.45+3185799357.07)/1000</f>
        <v>4665921</v>
      </c>
      <c r="C25" s="48">
        <f>(3476540799.23001+1279964408.57)/1000</f>
        <v>4756505</v>
      </c>
      <c r="D25" s="53">
        <f>(1191842298.09+3271571493.67)/1000</f>
        <v>4463414</v>
      </c>
      <c r="E25" s="48">
        <f>(3522667847.03+1293395132.76)/1000</f>
        <v>4816063</v>
      </c>
      <c r="F25" s="53">
        <f>(1708307159.35+2296304943.02)/1000</f>
        <v>4004612</v>
      </c>
      <c r="G25" s="49">
        <f>(3781636437.51+1416432429.94)/1000</f>
        <v>5198069</v>
      </c>
      <c r="H25" s="29">
        <v>12.92</v>
      </c>
      <c r="I25" s="29">
        <v>2.23</v>
      </c>
      <c r="J25" s="29">
        <v>14.33</v>
      </c>
      <c r="K25" s="32">
        <v>2.22</v>
      </c>
      <c r="L25" s="29">
        <v>14.9</v>
      </c>
      <c r="M25" s="33">
        <v>2.17</v>
      </c>
    </row>
    <row r="26" spans="1:13" ht="12.75">
      <c r="A26" s="28" t="s">
        <v>7</v>
      </c>
      <c r="B26" s="50">
        <f>460989718.87/1000</f>
        <v>460990</v>
      </c>
      <c r="C26" s="54">
        <f>567174964.33/1000</f>
        <v>567175</v>
      </c>
      <c r="D26" s="50">
        <f>418000762.75/1000</f>
        <v>418001</v>
      </c>
      <c r="E26" s="54">
        <f>620904185.55/1000</f>
        <v>620904</v>
      </c>
      <c r="F26" s="50">
        <f>407718060.35/1000</f>
        <v>407718</v>
      </c>
      <c r="G26" s="55">
        <f>580301954.05/1000</f>
        <v>580302</v>
      </c>
      <c r="H26" s="29">
        <v>10.16</v>
      </c>
      <c r="I26" s="29">
        <v>3.07</v>
      </c>
      <c r="J26" s="29">
        <v>11.4</v>
      </c>
      <c r="K26" s="32">
        <v>3.03</v>
      </c>
      <c r="L26" s="29">
        <v>10.79</v>
      </c>
      <c r="M26" s="33">
        <v>3.13</v>
      </c>
    </row>
    <row r="27" spans="1:13" ht="12.75">
      <c r="A27" s="21" t="s">
        <v>3</v>
      </c>
      <c r="B27" s="53">
        <f aca="true" t="shared" si="1" ref="B27:G27">0/1000</f>
        <v>0</v>
      </c>
      <c r="C27" s="48">
        <f t="shared" si="1"/>
        <v>0</v>
      </c>
      <c r="D27" s="53">
        <f t="shared" si="1"/>
        <v>0</v>
      </c>
      <c r="E27" s="48">
        <f t="shared" si="1"/>
        <v>0</v>
      </c>
      <c r="F27" s="53">
        <f t="shared" si="1"/>
        <v>0</v>
      </c>
      <c r="G27" s="49">
        <f t="shared" si="1"/>
        <v>0</v>
      </c>
      <c r="H27" s="29">
        <v>0</v>
      </c>
      <c r="I27" s="29">
        <v>0</v>
      </c>
      <c r="J27" s="29">
        <v>0</v>
      </c>
      <c r="K27" s="32">
        <v>0</v>
      </c>
      <c r="L27" s="29">
        <v>0</v>
      </c>
      <c r="M27" s="33">
        <v>0</v>
      </c>
    </row>
    <row r="28" spans="1:13" ht="12.75">
      <c r="A28" s="26" t="s">
        <v>21</v>
      </c>
      <c r="B28" s="50"/>
      <c r="C28" s="59"/>
      <c r="D28" s="61"/>
      <c r="E28" s="45"/>
      <c r="F28" s="45"/>
      <c r="G28" s="62"/>
      <c r="H28" s="31"/>
      <c r="I28" s="31"/>
      <c r="J28" s="31"/>
      <c r="K28" s="36"/>
      <c r="L28" s="31"/>
      <c r="M28" s="35"/>
    </row>
    <row r="29" spans="1:13" ht="12.75">
      <c r="A29" s="21" t="s">
        <v>13</v>
      </c>
      <c r="B29" s="53">
        <f aca="true" t="shared" si="2" ref="B29:G31">B13+B17+B21+B25</f>
        <v>5580381</v>
      </c>
      <c r="C29" s="48">
        <f t="shared" si="2"/>
        <v>5513027</v>
      </c>
      <c r="D29" s="63">
        <f t="shared" si="2"/>
        <v>5333001</v>
      </c>
      <c r="E29" s="63">
        <f t="shared" si="2"/>
        <v>5567905</v>
      </c>
      <c r="F29" s="63">
        <f t="shared" si="2"/>
        <v>4705215</v>
      </c>
      <c r="G29" s="64">
        <f t="shared" si="2"/>
        <v>5857711</v>
      </c>
      <c r="H29" s="29">
        <f aca="true" t="shared" si="3" ref="H29:M31">IF(B29=0,0,(B13*H13+B17*H17+B21*H21+B25*H25)/B29)</f>
        <v>11.09</v>
      </c>
      <c r="I29" s="29">
        <f t="shared" si="3"/>
        <v>1.93</v>
      </c>
      <c r="J29" s="29">
        <f t="shared" si="3"/>
        <v>12.27</v>
      </c>
      <c r="K29" s="32">
        <f t="shared" si="3"/>
        <v>1.92</v>
      </c>
      <c r="L29" s="29">
        <f t="shared" si="3"/>
        <v>12.87</v>
      </c>
      <c r="M29" s="33">
        <f t="shared" si="3"/>
        <v>1.93</v>
      </c>
    </row>
    <row r="30" spans="1:13" ht="12.75">
      <c r="A30" s="21" t="s">
        <v>7</v>
      </c>
      <c r="B30" s="50">
        <f t="shared" si="2"/>
        <v>1783953</v>
      </c>
      <c r="C30" s="65">
        <f t="shared" si="2"/>
        <v>1721058</v>
      </c>
      <c r="D30" s="66">
        <f t="shared" si="2"/>
        <v>1921482</v>
      </c>
      <c r="E30" s="66">
        <f t="shared" si="2"/>
        <v>1749981</v>
      </c>
      <c r="F30" s="66">
        <f t="shared" si="2"/>
        <v>1839469</v>
      </c>
      <c r="G30" s="67">
        <f t="shared" si="2"/>
        <v>1620447</v>
      </c>
      <c r="H30" s="37">
        <f t="shared" si="3"/>
        <v>2.95</v>
      </c>
      <c r="I30" s="37">
        <f t="shared" si="3"/>
        <v>1.04</v>
      </c>
      <c r="J30" s="37">
        <f t="shared" si="3"/>
        <v>3.04</v>
      </c>
      <c r="K30" s="38">
        <f t="shared" si="3"/>
        <v>1.09</v>
      </c>
      <c r="L30" s="37">
        <f t="shared" si="3"/>
        <v>2.93</v>
      </c>
      <c r="M30" s="39">
        <f t="shared" si="3"/>
        <v>1.13</v>
      </c>
    </row>
    <row r="31" spans="1:13" ht="12.75">
      <c r="A31" s="22" t="s">
        <v>3</v>
      </c>
      <c r="B31" s="68">
        <f t="shared" si="2"/>
        <v>0</v>
      </c>
      <c r="C31" s="69">
        <f t="shared" si="2"/>
        <v>8914</v>
      </c>
      <c r="D31" s="69">
        <f t="shared" si="2"/>
        <v>0</v>
      </c>
      <c r="E31" s="70">
        <f t="shared" si="2"/>
        <v>8374</v>
      </c>
      <c r="F31" s="71">
        <f t="shared" si="2"/>
        <v>0</v>
      </c>
      <c r="G31" s="71">
        <f t="shared" si="2"/>
        <v>8803</v>
      </c>
      <c r="H31" s="40">
        <f t="shared" si="3"/>
        <v>0</v>
      </c>
      <c r="I31" s="40">
        <f t="shared" si="3"/>
        <v>1.87</v>
      </c>
      <c r="J31" s="40">
        <f t="shared" si="3"/>
        <v>0</v>
      </c>
      <c r="K31" s="41">
        <f t="shared" si="3"/>
        <v>1.86</v>
      </c>
      <c r="L31" s="40">
        <f t="shared" si="3"/>
        <v>0</v>
      </c>
      <c r="M31" s="42">
        <f t="shared" si="3"/>
        <v>1.7</v>
      </c>
    </row>
    <row r="32" spans="1:3" ht="12.75">
      <c r="A32" s="2"/>
      <c r="C32" s="23"/>
    </row>
    <row r="33" ht="12.75">
      <c r="A33" s="24" t="s">
        <v>6</v>
      </c>
    </row>
    <row r="34" ht="12.75">
      <c r="A34" s="72" t="s">
        <v>29</v>
      </c>
    </row>
    <row r="35" ht="12.75">
      <c r="A35" s="24" t="s">
        <v>30</v>
      </c>
    </row>
    <row r="36" ht="12.75">
      <c r="A36" s="24" t="s">
        <v>22</v>
      </c>
    </row>
    <row r="37" ht="12.75">
      <c r="A37" s="24" t="s">
        <v>27</v>
      </c>
    </row>
    <row r="38" ht="12.75">
      <c r="A38" s="2"/>
    </row>
    <row r="39" ht="12.75">
      <c r="A39" s="2" t="s">
        <v>26</v>
      </c>
    </row>
    <row r="40" spans="1:5" ht="12.75">
      <c r="A40" s="2" t="s">
        <v>18</v>
      </c>
      <c r="E40" s="1" t="s">
        <v>15</v>
      </c>
    </row>
    <row r="41" ht="12.75">
      <c r="A41" s="2"/>
    </row>
    <row r="42" spans="1:2" ht="12.75">
      <c r="A42" s="2" t="s">
        <v>14</v>
      </c>
      <c r="B42" s="1" t="s">
        <v>2</v>
      </c>
    </row>
  </sheetData>
  <sheetProtection/>
  <mergeCells count="15">
    <mergeCell ref="J9:K9"/>
    <mergeCell ref="A8:A10"/>
    <mergeCell ref="B9:C9"/>
    <mergeCell ref="F9:G9"/>
    <mergeCell ref="H9:I9"/>
    <mergeCell ref="J4:M4"/>
    <mergeCell ref="J5:M5"/>
    <mergeCell ref="D9:E9"/>
    <mergeCell ref="B8:G8"/>
    <mergeCell ref="A3:I3"/>
    <mergeCell ref="J3:M3"/>
    <mergeCell ref="A4:I4"/>
    <mergeCell ref="A6:I6"/>
    <mergeCell ref="L9:M9"/>
    <mergeCell ref="H8:M8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2016-07-15T13:18:32Z</cp:lastPrinted>
  <dcterms:modified xsi:type="dcterms:W3CDTF">2016-07-15T13:23:51Z</dcterms:modified>
  <cp:category/>
  <cp:version/>
  <cp:contentType/>
  <cp:contentStatus/>
</cp:coreProperties>
</file>