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Anexa 3" sheetId="1" r:id="rId1"/>
    <sheet name="Sheet2" sheetId="2" state="hidden" r:id="rId2"/>
  </sheets>
  <definedNames>
    <definedName name="_xlnm.Print_Area" localSheetId="0">'Anexa 3'!$A$2:$M$43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<sst xmlns="http://schemas.openxmlformats.org/spreadsheetml/2006/main" count="56" uniqueCount="32">
  <si>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</si>
  <si>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</si>
  <si>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</si>
  <si>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</si>
  <si>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</si>
  <si>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</si>
  <si>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</si>
  <si>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</si>
  <si>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</si>
  <si>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</si>
  <si>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</si>
  <si>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</si>
  <si>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</si>
  <si>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</si>
  <si>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</si>
  <si>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</si>
  <si>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</si>
  <si>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</si>
  <si>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</si>
  <si>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Presedintele Comitetului de Conducere al bancii  ______________________________</t>
  </si>
  <si>
    <t>la situatia   31.05.2016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</si>
  <si>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</si>
  <si>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</si>
  <si>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</si>
  <si>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</si>
  <si>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</si>
  <si>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</si>
  <si>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</si>
  <si>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S.Cebotari</t>
  </si>
  <si>
    <t>Executorul si numarul telefonului        F.Plugaru     0-22-24-43-54</t>
  </si>
  <si>
    <t xml:space="preserve">*La aceasta categorie se includ de asemenea depozitele bugetului Republicii Moldova si ale bugetelor locale, ale bancilor, institutiilor financiare nebancare si ale altor persoane fizice care practica activitate </t>
  </si>
  <si>
    <t>de intreprinzator sau alt gen deactivitate etc.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</si>
</sst>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46" xfId="0" applyNumberFormat="1" applyFont="1" applyFill="1" applyBorder="1" applyAlignment="1" applyProtection="1">
      <alignment wrapText="1"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4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51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 wrapText="1"/>
      <protection/>
    </xf>
    <xf numFmtId="3" fontId="4" fillId="0" borderId="25" xfId="0" applyNumberFormat="1" applyFont="1" applyFill="1" applyBorder="1" applyAlignment="1">
      <alignment/>
    </xf>
    <xf numFmtId="3" fontId="4" fillId="0" borderId="32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33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2" fontId="4" fillId="0" borderId="47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51" xfId="0" applyNumberFormat="1" applyFont="1" applyFill="1" applyBorder="1" applyAlignment="1" applyProtection="1">
      <alignment/>
      <protection/>
    </xf>
    <xf numFmtId="2" fontId="4" fillId="0" borderId="52" xfId="0" applyNumberFormat="1" applyFont="1" applyFill="1" applyBorder="1" applyAlignment="1" applyProtection="1">
      <alignment/>
      <protection/>
    </xf>
    <xf numFmtId="2" fontId="4" fillId="0" borderId="54" xfId="0" applyNumberFormat="1" applyFont="1" applyFill="1" applyBorder="1" applyAlignment="1" applyProtection="1">
      <alignment/>
      <protection/>
    </xf>
    <xf numFmtId="3" fontId="4" fillId="0" borderId="25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19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2" customWidth="1"/>
    <col min="2" max="7" width="13.7109375" style="2" customWidth="1"/>
    <col min="8" max="16384" width="9.140625" style="2" customWidth="1"/>
  </cols>
  <sheetData>
    <row r="1" spans="1:13" ht="12.75">
      <c r="A1" s="3"/>
      <c r="B1" s="3"/>
      <c r="C1" s="3"/>
      <c r="F1" s="3"/>
      <c r="H1" s="3"/>
      <c r="J1" s="3"/>
      <c r="K1" s="27"/>
      <c r="L1" s="3"/>
      <c r="M1" s="3"/>
    </row>
    <row r="2" spans="1:13" ht="12.75">
      <c r="A2" s="3"/>
      <c r="B2" s="3"/>
      <c r="C2" s="3"/>
      <c r="F2" s="3"/>
      <c r="H2" s="3"/>
      <c r="J2" s="3"/>
      <c r="L2" s="3"/>
      <c r="M2" s="3" t="s">
        <v>17</v>
      </c>
    </row>
    <row r="3" spans="1:13" ht="12.7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ht="12.75">
      <c r="A5" s="3"/>
    </row>
    <row r="6" spans="1:13" ht="12.75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ht="12.75">
      <c r="A7" s="3"/>
    </row>
    <row r="8" spans="1:13" ht="42.75" customHeight="1">
      <c r="A8" s="53" t="s">
        <v>25</v>
      </c>
      <c r="B8" s="50" t="s">
        <v>16</v>
      </c>
      <c r="C8" s="50"/>
      <c r="D8" s="50"/>
      <c r="E8" s="50"/>
      <c r="F8" s="50"/>
      <c r="G8" s="61"/>
      <c r="H8" s="50" t="s">
        <v>18</v>
      </c>
      <c r="I8" s="50"/>
      <c r="J8" s="50"/>
      <c r="K8" s="50"/>
      <c r="L8" s="50"/>
      <c r="M8" s="50"/>
    </row>
    <row r="9" spans="1:13" ht="12.75">
      <c r="A9" s="53"/>
      <c r="B9" s="55" t="s">
        <v>1</v>
      </c>
      <c r="C9" s="56"/>
      <c r="D9" s="60" t="s">
        <v>12</v>
      </c>
      <c r="E9" s="60"/>
      <c r="F9" s="57" t="s">
        <v>24</v>
      </c>
      <c r="G9" s="58"/>
      <c r="H9" s="59" t="s">
        <v>1</v>
      </c>
      <c r="I9" s="59"/>
      <c r="J9" s="51" t="s">
        <v>12</v>
      </c>
      <c r="K9" s="51"/>
      <c r="L9" s="48" t="s">
        <v>24</v>
      </c>
      <c r="M9" s="49"/>
    </row>
    <row r="10" spans="1:13" ht="38.25">
      <c r="A10" s="54"/>
      <c r="B10" s="4" t="s">
        <v>0</v>
      </c>
      <c r="C10" s="5" t="s">
        <v>5</v>
      </c>
      <c r="D10" s="6" t="s">
        <v>0</v>
      </c>
      <c r="E10" s="7" t="s">
        <v>5</v>
      </c>
      <c r="F10" s="6" t="s">
        <v>0</v>
      </c>
      <c r="G10" s="8" t="s">
        <v>5</v>
      </c>
      <c r="H10" s="9" t="s">
        <v>0</v>
      </c>
      <c r="I10" s="10" t="s">
        <v>8</v>
      </c>
      <c r="J10" s="11" t="s">
        <v>0</v>
      </c>
      <c r="K10" s="11" t="s">
        <v>8</v>
      </c>
      <c r="L10" s="12" t="s">
        <v>0</v>
      </c>
      <c r="M10" s="13" t="s">
        <v>8</v>
      </c>
    </row>
    <row r="11" spans="1:13" ht="13.5" thickBot="1">
      <c r="A11" s="14" t="s">
        <v>21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62"/>
      <c r="C12" s="79"/>
      <c r="D12" s="72"/>
      <c r="E12" s="79"/>
      <c r="F12" s="64"/>
      <c r="G12" s="93"/>
      <c r="H12" s="87"/>
      <c r="I12" s="19"/>
      <c r="J12" s="19"/>
      <c r="K12" s="19"/>
      <c r="L12" s="20"/>
      <c r="M12" s="21"/>
    </row>
    <row r="13" spans="1:13" ht="12.75">
      <c r="A13" s="22" t="s">
        <v>13</v>
      </c>
      <c r="B13" s="65">
        <f>(309173816.98+711251.57)/1000</f>
        <v>309885</v>
      </c>
      <c r="C13" s="80">
        <f>(741515095+0)/1000</f>
        <v>741515</v>
      </c>
      <c r="D13" s="78">
        <f>(272532651.14+614075.65)/1000</f>
        <v>273147</v>
      </c>
      <c r="E13" s="80">
        <f>(746975005.71+0)/1000</f>
        <v>746975</v>
      </c>
      <c r="F13" s="65">
        <f>(228249504.15+768690.62)/1000</f>
        <v>229018</v>
      </c>
      <c r="G13" s="80">
        <f>(650235913.74+0)/1000</f>
        <v>650236</v>
      </c>
      <c r="H13" s="88">
        <v>0</v>
      </c>
      <c r="I13" s="32">
        <v>0</v>
      </c>
      <c r="J13" s="32">
        <v>0</v>
      </c>
      <c r="K13" s="35">
        <v>0</v>
      </c>
      <c r="L13" s="32">
        <v>0</v>
      </c>
      <c r="M13" s="36">
        <v>0</v>
      </c>
    </row>
    <row r="14" spans="1:13" ht="12.75">
      <c r="A14" s="22" t="s">
        <v>7</v>
      </c>
      <c r="B14" s="68">
        <f>(1057047445.91+0)/1000</f>
        <v>1057047</v>
      </c>
      <c r="C14" s="81">
        <f>(1079302348.41+0)/1000</f>
        <v>1079302</v>
      </c>
      <c r="D14" s="71">
        <f>(1059203113.49+0)/1000</f>
        <v>1059203</v>
      </c>
      <c r="E14" s="81">
        <f>(1080180314.74+0)/1000</f>
        <v>1080180</v>
      </c>
      <c r="F14" s="68">
        <f>(1176942992.26+0)/1000</f>
        <v>1176943</v>
      </c>
      <c r="G14" s="81">
        <f>(1005630604.4+0)/1000</f>
        <v>1005631</v>
      </c>
      <c r="H14" s="88">
        <v>0</v>
      </c>
      <c r="I14" s="32">
        <v>0</v>
      </c>
      <c r="J14" s="32">
        <v>0</v>
      </c>
      <c r="K14" s="35">
        <v>0</v>
      </c>
      <c r="L14" s="32">
        <v>0</v>
      </c>
      <c r="M14" s="36">
        <v>0</v>
      </c>
    </row>
    <row r="15" spans="1:13" ht="12.75">
      <c r="A15" s="22" t="s">
        <v>2</v>
      </c>
      <c r="B15" s="69">
        <f>0/1000</f>
        <v>0</v>
      </c>
      <c r="C15" s="80">
        <f>566012.34/1000</f>
        <v>566</v>
      </c>
      <c r="D15" s="66">
        <f>0/1000</f>
        <v>0</v>
      </c>
      <c r="E15" s="80">
        <f>601430.17/1000</f>
        <v>601</v>
      </c>
      <c r="F15" s="69">
        <f>0/1000</f>
        <v>0</v>
      </c>
      <c r="G15" s="80">
        <f>1334288.85/1000</f>
        <v>1334</v>
      </c>
      <c r="H15" s="88">
        <v>0</v>
      </c>
      <c r="I15" s="32">
        <v>0</v>
      </c>
      <c r="J15" s="32">
        <v>0</v>
      </c>
      <c r="K15" s="35">
        <v>0</v>
      </c>
      <c r="L15" s="32">
        <v>0</v>
      </c>
      <c r="M15" s="36">
        <v>0</v>
      </c>
    </row>
    <row r="16" spans="1:13" ht="12.75">
      <c r="A16" s="28" t="s">
        <v>27</v>
      </c>
      <c r="B16" s="68"/>
      <c r="C16" s="82"/>
      <c r="D16" s="71"/>
      <c r="E16" s="82"/>
      <c r="F16" s="68"/>
      <c r="G16" s="82"/>
      <c r="H16" s="89"/>
      <c r="I16" s="33"/>
      <c r="J16" s="33"/>
      <c r="K16" s="37"/>
      <c r="L16" s="33"/>
      <c r="M16" s="38"/>
    </row>
    <row r="17" spans="1:13" ht="12.75">
      <c r="A17" s="22" t="s">
        <v>13</v>
      </c>
      <c r="B17" s="69">
        <f>(558731961.26+431617.03)/1000</f>
        <v>559164</v>
      </c>
      <c r="C17" s="80">
        <f>(9991451.89+0)/1000</f>
        <v>9991</v>
      </c>
      <c r="D17" s="69">
        <f>(562493736.45+431617.03)/1000</f>
        <v>562925</v>
      </c>
      <c r="E17" s="80">
        <f>(10507518.61+0)/1000</f>
        <v>10508</v>
      </c>
      <c r="F17" s="69">
        <f>(470728630.7+432437.79)/1000</f>
        <v>471161</v>
      </c>
      <c r="G17" s="80">
        <f>(9156436.23+0)/1000</f>
        <v>9156</v>
      </c>
      <c r="H17" s="88">
        <v>2.62</v>
      </c>
      <c r="I17" s="32">
        <v>2</v>
      </c>
      <c r="J17" s="32">
        <v>2.45</v>
      </c>
      <c r="K17" s="35">
        <v>2</v>
      </c>
      <c r="L17" s="32">
        <v>1.89</v>
      </c>
      <c r="M17" s="36">
        <v>2</v>
      </c>
    </row>
    <row r="18" spans="1:13" ht="12.75">
      <c r="A18" s="22" t="s">
        <v>7</v>
      </c>
      <c r="B18" s="68">
        <f>(437660217.74+0)/1000</f>
        <v>437660</v>
      </c>
      <c r="C18" s="83">
        <f>(48272331.75+0)/1000</f>
        <v>48272</v>
      </c>
      <c r="D18" s="71">
        <f>(232072091.86+0)/1000</f>
        <v>232072</v>
      </c>
      <c r="E18" s="83">
        <f>(53805964.7+0)/1000</f>
        <v>53806</v>
      </c>
      <c r="F18" s="68">
        <f>(242297700.8+0)/1000</f>
        <v>242298</v>
      </c>
      <c r="G18" s="83">
        <f>(32761671.27+0)/1000</f>
        <v>32762</v>
      </c>
      <c r="H18" s="88">
        <v>2.44</v>
      </c>
      <c r="I18" s="32">
        <v>0.52</v>
      </c>
      <c r="J18" s="32">
        <v>4.36</v>
      </c>
      <c r="K18" s="35">
        <v>0.59</v>
      </c>
      <c r="L18" s="34">
        <v>4.08</v>
      </c>
      <c r="M18" s="36">
        <v>0.62</v>
      </c>
    </row>
    <row r="19" spans="1:13" ht="12.75">
      <c r="A19" s="22" t="s">
        <v>2</v>
      </c>
      <c r="B19" s="69">
        <f>0/1000</f>
        <v>0</v>
      </c>
      <c r="C19" s="80">
        <f>7807812.93/1000</f>
        <v>7808</v>
      </c>
      <c r="D19" s="66">
        <f>0/1000</f>
        <v>0</v>
      </c>
      <c r="E19" s="80">
        <f>10770754.65/1000</f>
        <v>10771</v>
      </c>
      <c r="F19" s="69">
        <f>0/1000</f>
        <v>0</v>
      </c>
      <c r="G19" s="80">
        <f>7469126.76/1000</f>
        <v>7469</v>
      </c>
      <c r="H19" s="88">
        <v>0</v>
      </c>
      <c r="I19" s="32">
        <v>2</v>
      </c>
      <c r="J19" s="32">
        <v>0</v>
      </c>
      <c r="K19" s="35">
        <v>2</v>
      </c>
      <c r="L19" s="32">
        <v>0</v>
      </c>
      <c r="M19" s="36">
        <v>2</v>
      </c>
    </row>
    <row r="20" spans="1:13" ht="12.75">
      <c r="A20" s="28" t="s">
        <v>11</v>
      </c>
      <c r="B20" s="68"/>
      <c r="C20" s="81"/>
      <c r="D20" s="71"/>
      <c r="E20" s="81"/>
      <c r="F20" s="68"/>
      <c r="G20" s="81"/>
      <c r="H20" s="89"/>
      <c r="I20" s="33"/>
      <c r="J20" s="33"/>
      <c r="K20" s="37"/>
      <c r="L20" s="33"/>
      <c r="M20" s="38"/>
    </row>
    <row r="21" spans="1:13" ht="12.75">
      <c r="A21" s="22" t="s">
        <v>13</v>
      </c>
      <c r="B21" s="69">
        <f>(521777.5+15973.96)/1000</f>
        <v>538</v>
      </c>
      <c r="C21" s="80">
        <f>(249260.63+86393.59)/1000</f>
        <v>336</v>
      </c>
      <c r="D21" s="66">
        <f>(521777.5+120424.71)/1000</f>
        <v>642</v>
      </c>
      <c r="E21" s="80">
        <f>(251612.49+86990.92)/1000</f>
        <v>339</v>
      </c>
      <c r="F21" s="69">
        <f>(304777.5+119424.71)/1000</f>
        <v>424</v>
      </c>
      <c r="G21" s="80">
        <f>(250096.03+0)/1000</f>
        <v>250</v>
      </c>
      <c r="H21" s="88">
        <v>0</v>
      </c>
      <c r="I21" s="32">
        <v>0</v>
      </c>
      <c r="J21" s="32">
        <v>0</v>
      </c>
      <c r="K21" s="35">
        <v>0</v>
      </c>
      <c r="L21" s="32">
        <v>0</v>
      </c>
      <c r="M21" s="36">
        <v>0</v>
      </c>
    </row>
    <row r="22" spans="1:13" ht="12.75">
      <c r="A22" s="22" t="s">
        <v>7</v>
      </c>
      <c r="B22" s="68">
        <f>8773616.29/1000</f>
        <v>8774</v>
      </c>
      <c r="C22" s="82">
        <f>1503363.62/1000</f>
        <v>1503</v>
      </c>
      <c r="D22" s="71">
        <f>6744829.87/1000</f>
        <v>6745</v>
      </c>
      <c r="E22" s="82">
        <f>1748339.94/1000</f>
        <v>1748</v>
      </c>
      <c r="F22" s="68">
        <f>12510096.98/1000</f>
        <v>12510</v>
      </c>
      <c r="G22" s="82">
        <f>1751905.39/1000</f>
        <v>1752</v>
      </c>
      <c r="H22" s="88">
        <v>0</v>
      </c>
      <c r="I22" s="32">
        <v>0</v>
      </c>
      <c r="J22" s="32">
        <v>0</v>
      </c>
      <c r="K22" s="35">
        <v>0</v>
      </c>
      <c r="L22" s="32">
        <v>0</v>
      </c>
      <c r="M22" s="36">
        <v>0</v>
      </c>
    </row>
    <row r="23" spans="1:13" ht="12.75">
      <c r="A23" s="22" t="s">
        <v>2</v>
      </c>
      <c r="B23" s="70">
        <f aca="true" t="shared" si="0" ref="B23:G23">0/1000</f>
        <v>0</v>
      </c>
      <c r="C23" s="81">
        <f t="shared" si="0"/>
        <v>0</v>
      </c>
      <c r="D23" s="67">
        <f t="shared" si="0"/>
        <v>0</v>
      </c>
      <c r="E23" s="81">
        <f t="shared" si="0"/>
        <v>0</v>
      </c>
      <c r="F23" s="70">
        <f t="shared" si="0"/>
        <v>0</v>
      </c>
      <c r="G23" s="81">
        <f t="shared" si="0"/>
        <v>0</v>
      </c>
      <c r="H23" s="88">
        <v>0</v>
      </c>
      <c r="I23" s="32">
        <v>0</v>
      </c>
      <c r="J23" s="32">
        <v>0</v>
      </c>
      <c r="K23" s="35">
        <v>0</v>
      </c>
      <c r="L23" s="32">
        <v>0</v>
      </c>
      <c r="M23" s="36">
        <v>0</v>
      </c>
    </row>
    <row r="24" spans="1:13" ht="12.75">
      <c r="A24" s="29" t="s">
        <v>15</v>
      </c>
      <c r="B24" s="68"/>
      <c r="C24" s="84"/>
      <c r="D24" s="71"/>
      <c r="E24" s="84"/>
      <c r="F24" s="68"/>
      <c r="G24" s="84"/>
      <c r="H24" s="89"/>
      <c r="I24" s="33"/>
      <c r="J24" s="33"/>
      <c r="K24" s="37"/>
      <c r="L24" s="33"/>
      <c r="M24" s="38"/>
    </row>
    <row r="25" spans="1:13" ht="12.75">
      <c r="A25" s="22" t="s">
        <v>13</v>
      </c>
      <c r="B25" s="69">
        <f>(1191842298.09+3271571493.67)/1000</f>
        <v>4463414</v>
      </c>
      <c r="C25" s="80">
        <f>(3522667847.03+1293395132.76)/1000</f>
        <v>4816063</v>
      </c>
      <c r="D25" s="66">
        <f>(962408584.22+3395869717.91999)/1000</f>
        <v>4358278</v>
      </c>
      <c r="E25" s="80">
        <f>(3582945939.54001+1291813005.24999)/1000</f>
        <v>4874759</v>
      </c>
      <c r="F25" s="69">
        <f>(1708307159.35+2296304943.02)/1000</f>
        <v>4004612</v>
      </c>
      <c r="G25" s="80">
        <f>(3781636437.51+1416432429.94)/1000</f>
        <v>5198069</v>
      </c>
      <c r="H25" s="88">
        <v>14.33</v>
      </c>
      <c r="I25" s="32">
        <v>2.22</v>
      </c>
      <c r="J25" s="32">
        <v>14.98</v>
      </c>
      <c r="K25" s="35">
        <v>2.2</v>
      </c>
      <c r="L25" s="32">
        <v>14.9</v>
      </c>
      <c r="M25" s="36">
        <v>2.17</v>
      </c>
    </row>
    <row r="26" spans="1:13" ht="12.75">
      <c r="A26" s="30" t="s">
        <v>7</v>
      </c>
      <c r="B26" s="68">
        <f>418000762.75/1000</f>
        <v>418001</v>
      </c>
      <c r="C26" s="82">
        <f>620904185.55/1000</f>
        <v>620904</v>
      </c>
      <c r="D26" s="71">
        <f>420615100.4/1000</f>
        <v>420615</v>
      </c>
      <c r="E26" s="82">
        <f>502390398.58/1000</f>
        <v>502390</v>
      </c>
      <c r="F26" s="68">
        <f>407718060.35/1000</f>
        <v>407718</v>
      </c>
      <c r="G26" s="82">
        <f>580301954.05/1000</f>
        <v>580302</v>
      </c>
      <c r="H26" s="88">
        <v>11.4</v>
      </c>
      <c r="I26" s="32">
        <v>3.03</v>
      </c>
      <c r="J26" s="32">
        <v>11.81</v>
      </c>
      <c r="K26" s="35">
        <v>3.24</v>
      </c>
      <c r="L26" s="32">
        <v>10.79</v>
      </c>
      <c r="M26" s="36">
        <v>3.13</v>
      </c>
    </row>
    <row r="27" spans="1:13" ht="12.75">
      <c r="A27" s="22" t="s">
        <v>2</v>
      </c>
      <c r="B27" s="69">
        <f aca="true" t="shared" si="1" ref="B27:G27">0/1000</f>
        <v>0</v>
      </c>
      <c r="C27" s="80">
        <f t="shared" si="1"/>
        <v>0</v>
      </c>
      <c r="D27" s="66">
        <f t="shared" si="1"/>
        <v>0</v>
      </c>
      <c r="E27" s="80">
        <f t="shared" si="1"/>
        <v>0</v>
      </c>
      <c r="F27" s="69">
        <f t="shared" si="1"/>
        <v>0</v>
      </c>
      <c r="G27" s="80">
        <f t="shared" si="1"/>
        <v>0</v>
      </c>
      <c r="H27" s="88">
        <v>0</v>
      </c>
      <c r="I27" s="32">
        <v>0</v>
      </c>
      <c r="J27" s="32">
        <v>0</v>
      </c>
      <c r="K27" s="35">
        <v>0</v>
      </c>
      <c r="L27" s="32">
        <v>0</v>
      </c>
      <c r="M27" s="36">
        <v>0</v>
      </c>
    </row>
    <row r="28" spans="1:13" ht="12.75">
      <c r="A28" s="28" t="s">
        <v>22</v>
      </c>
      <c r="B28" s="68"/>
      <c r="C28" s="84"/>
      <c r="D28" s="72"/>
      <c r="E28" s="84"/>
      <c r="F28" s="63"/>
      <c r="G28" s="94"/>
      <c r="H28" s="90"/>
      <c r="I28" s="34"/>
      <c r="J28" s="34"/>
      <c r="K28" s="39"/>
      <c r="L28" s="34"/>
      <c r="M28" s="38"/>
    </row>
    <row r="29" spans="1:13" ht="12.75">
      <c r="A29" s="22" t="s">
        <v>13</v>
      </c>
      <c r="B29" s="69">
        <f aca="true" t="shared" si="2" ref="B29:G31">B13+B17+B21+B25</f>
        <v>5333001</v>
      </c>
      <c r="C29" s="80">
        <f t="shared" si="2"/>
        <v>5567905</v>
      </c>
      <c r="D29" s="73">
        <f t="shared" si="2"/>
        <v>5194992</v>
      </c>
      <c r="E29" s="80">
        <f t="shared" si="2"/>
        <v>5632581</v>
      </c>
      <c r="F29" s="73">
        <f t="shared" si="2"/>
        <v>4705215</v>
      </c>
      <c r="G29" s="95">
        <f t="shared" si="2"/>
        <v>5857711</v>
      </c>
      <c r="H29" s="88">
        <f aca="true" t="shared" si="3" ref="H29:M31">IF(B29=0,0,(B13*H13+B17*H17+B21*H21+B25*H25)/B29)</f>
        <v>12.27</v>
      </c>
      <c r="I29" s="32">
        <f t="shared" si="3"/>
        <v>1.92</v>
      </c>
      <c r="J29" s="32">
        <f t="shared" si="3"/>
        <v>12.83</v>
      </c>
      <c r="K29" s="35">
        <f t="shared" si="3"/>
        <v>1.91</v>
      </c>
      <c r="L29" s="32">
        <f t="shared" si="3"/>
        <v>12.87</v>
      </c>
      <c r="M29" s="36">
        <f t="shared" si="3"/>
        <v>1.93</v>
      </c>
    </row>
    <row r="30" spans="1:13" ht="12.75">
      <c r="A30" s="22" t="s">
        <v>7</v>
      </c>
      <c r="B30" s="68">
        <f t="shared" si="2"/>
        <v>1921482</v>
      </c>
      <c r="C30" s="85">
        <f t="shared" si="2"/>
        <v>1749981</v>
      </c>
      <c r="D30" s="74">
        <f t="shared" si="2"/>
        <v>1718635</v>
      </c>
      <c r="E30" s="85">
        <f t="shared" si="2"/>
        <v>1638124</v>
      </c>
      <c r="F30" s="74">
        <f t="shared" si="2"/>
        <v>1839469</v>
      </c>
      <c r="G30" s="96">
        <f t="shared" si="2"/>
        <v>1620447</v>
      </c>
      <c r="H30" s="91">
        <f t="shared" si="3"/>
        <v>3.04</v>
      </c>
      <c r="I30" s="41">
        <f t="shared" si="3"/>
        <v>1.09</v>
      </c>
      <c r="J30" s="41">
        <f t="shared" si="3"/>
        <v>3.48</v>
      </c>
      <c r="K30" s="42">
        <f t="shared" si="3"/>
        <v>1.01</v>
      </c>
      <c r="L30" s="41">
        <f t="shared" si="3"/>
        <v>2.93</v>
      </c>
      <c r="M30" s="43">
        <f t="shared" si="3"/>
        <v>1.13</v>
      </c>
    </row>
    <row r="31" spans="1:13" ht="13.5" thickBot="1">
      <c r="A31" s="23" t="s">
        <v>2</v>
      </c>
      <c r="B31" s="75">
        <f t="shared" si="2"/>
        <v>0</v>
      </c>
      <c r="C31" s="86">
        <f t="shared" si="2"/>
        <v>8374</v>
      </c>
      <c r="D31" s="76">
        <f t="shared" si="2"/>
        <v>0</v>
      </c>
      <c r="E31" s="86">
        <f t="shared" si="2"/>
        <v>11372</v>
      </c>
      <c r="F31" s="77">
        <f t="shared" si="2"/>
        <v>0</v>
      </c>
      <c r="G31" s="97">
        <f t="shared" si="2"/>
        <v>8803</v>
      </c>
      <c r="H31" s="92">
        <f t="shared" si="3"/>
        <v>0</v>
      </c>
      <c r="I31" s="44">
        <f t="shared" si="3"/>
        <v>1.86</v>
      </c>
      <c r="J31" s="44">
        <f t="shared" si="3"/>
        <v>0</v>
      </c>
      <c r="K31" s="45">
        <f t="shared" si="3"/>
        <v>1.89</v>
      </c>
      <c r="L31" s="44">
        <f t="shared" si="3"/>
        <v>0</v>
      </c>
      <c r="M31" s="46">
        <f t="shared" si="3"/>
        <v>1.7</v>
      </c>
    </row>
    <row r="32" spans="1:3" ht="12.75">
      <c r="A32" s="3"/>
      <c r="C32" s="24"/>
    </row>
    <row r="33" ht="12.75">
      <c r="A33" s="25" t="s">
        <v>6</v>
      </c>
    </row>
    <row r="34" ht="12.75">
      <c r="A34" s="25" t="s">
        <v>30</v>
      </c>
    </row>
    <row r="35" ht="12.75">
      <c r="A35" s="25" t="s">
        <v>31</v>
      </c>
    </row>
    <row r="36" ht="12.75">
      <c r="A36" s="25" t="s">
        <v>23</v>
      </c>
    </row>
    <row r="37" ht="12.75">
      <c r="A37" s="25" t="s">
        <v>26</v>
      </c>
    </row>
    <row r="38" ht="12.75">
      <c r="A38" s="3"/>
    </row>
    <row r="39" ht="12.75">
      <c r="A39" s="3" t="s">
        <v>4</v>
      </c>
    </row>
    <row r="40" spans="1:5" ht="12.75">
      <c r="A40" s="3" t="s">
        <v>19</v>
      </c>
      <c r="E40" s="2" t="s">
        <v>28</v>
      </c>
    </row>
    <row r="41" ht="12.75">
      <c r="A41" s="3"/>
    </row>
    <row r="42" ht="12.75">
      <c r="A42" s="3" t="s">
        <v>29</v>
      </c>
    </row>
    <row r="43" spans="1:2" ht="12.75">
      <c r="A43" s="3" t="s">
        <v>14</v>
      </c>
      <c r="B43" s="47">
        <v>42536</v>
      </c>
    </row>
  </sheetData>
  <sheetProtection/>
  <mergeCells count="12"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  <mergeCell ref="F9:G9"/>
    <mergeCell ref="H9:I9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/>
      <c r="B9" s="26"/>
      <c r="C9" s="26"/>
      <c r="D9" s="26"/>
    </row>
    <row r="10" spans="1:4" ht="12.75">
      <c r="A10" s="26"/>
      <c r="B10" s="26"/>
      <c r="C10" s="26"/>
      <c r="D10" s="26"/>
    </row>
    <row r="11" spans="1:4" ht="12.75">
      <c r="A11" s="26"/>
      <c r="B11" s="26"/>
      <c r="C11" s="26"/>
      <c r="D11" s="26"/>
    </row>
    <row r="12" spans="1:4" ht="12.75">
      <c r="A12" s="26"/>
      <c r="B12" s="26"/>
      <c r="C12" s="26"/>
      <c r="D12" s="26"/>
    </row>
    <row r="13" spans="1:7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650235914</v>
      </c>
    </row>
    <row r="14" spans="1:7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1005630604</v>
      </c>
    </row>
    <row r="15" spans="1:7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1334289</v>
      </c>
    </row>
    <row r="16" spans="1:7" ht="12.75">
      <c r="A16" s="40"/>
      <c r="B16" s="40"/>
      <c r="C16" s="40"/>
      <c r="D16" s="40"/>
      <c r="E16" s="40"/>
      <c r="F16" s="40"/>
      <c r="G16" s="40"/>
    </row>
    <row r="17" spans="1:7" s="31" customFormat="1" ht="12.75">
      <c r="A17" s="40">
        <v>1467110774</v>
      </c>
      <c r="B17" s="40">
        <v>19982904</v>
      </c>
      <c r="C17" s="40">
        <v>1380640186</v>
      </c>
      <c r="D17" s="40">
        <v>21015037</v>
      </c>
      <c r="E17" s="40">
        <v>891748627</v>
      </c>
      <c r="F17" s="40">
        <v>18312872</v>
      </c>
      <c r="G17" s="40">
        <v>9156436</v>
      </c>
    </row>
    <row r="18" spans="1:7" ht="12.75">
      <c r="A18" s="40">
        <v>1067258132</v>
      </c>
      <c r="B18" s="40">
        <v>25235132</v>
      </c>
      <c r="C18" s="40">
        <v>1012771615</v>
      </c>
      <c r="D18" s="40">
        <v>31651478</v>
      </c>
      <c r="E18" s="40">
        <v>987709745</v>
      </c>
      <c r="F18" s="40">
        <v>20279504</v>
      </c>
      <c r="G18" s="40">
        <v>32761671</v>
      </c>
    </row>
    <row r="19" spans="1:7" ht="12.75">
      <c r="A19" s="40">
        <v>0</v>
      </c>
      <c r="B19" s="40">
        <v>15615626</v>
      </c>
      <c r="C19" s="40">
        <v>0</v>
      </c>
      <c r="D19" s="40">
        <v>21541509</v>
      </c>
      <c r="E19" s="40">
        <v>0</v>
      </c>
      <c r="F19" s="40">
        <v>14938254</v>
      </c>
      <c r="G19" s="40">
        <v>7469127</v>
      </c>
    </row>
    <row r="20" spans="1:7" ht="12.75">
      <c r="A20" s="40"/>
      <c r="B20" s="40"/>
      <c r="C20" s="40"/>
      <c r="D20" s="40"/>
      <c r="E20" s="40"/>
      <c r="F20" s="40"/>
      <c r="G20" s="40"/>
    </row>
    <row r="21" spans="1:7" ht="12.75">
      <c r="A21" s="40">
        <v>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250096</v>
      </c>
    </row>
    <row r="22" spans="1:7" ht="12.75">
      <c r="A22" s="40">
        <v>0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1751905</v>
      </c>
    </row>
    <row r="23" spans="1:7" ht="12.75">
      <c r="A23" s="40">
        <v>0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ht="12.75">
      <c r="A24" s="40"/>
      <c r="B24" s="40"/>
      <c r="C24" s="40"/>
      <c r="D24" s="40"/>
      <c r="E24" s="40"/>
      <c r="F24" s="40"/>
      <c r="G24" s="40"/>
    </row>
    <row r="25" spans="1:7" s="31" customFormat="1" ht="12.75">
      <c r="A25" s="40">
        <v>63960177854</v>
      </c>
      <c r="B25" s="40">
        <v>10712076682</v>
      </c>
      <c r="C25" s="40">
        <v>65285608433</v>
      </c>
      <c r="D25" s="40">
        <v>10718653362</v>
      </c>
      <c r="E25" s="40">
        <v>59684268064</v>
      </c>
      <c r="F25" s="40">
        <v>11302344092</v>
      </c>
      <c r="G25" s="40">
        <v>5198068868</v>
      </c>
    </row>
    <row r="26" spans="1:7" ht="12.75">
      <c r="A26" s="40">
        <v>4763720758</v>
      </c>
      <c r="B26" s="40">
        <v>1879082993</v>
      </c>
      <c r="C26" s="40">
        <v>4969041201</v>
      </c>
      <c r="D26" s="40">
        <v>1626070863</v>
      </c>
      <c r="E26" s="40">
        <v>4399781310</v>
      </c>
      <c r="F26" s="40">
        <v>1814519549</v>
      </c>
      <c r="G26" s="40">
        <v>580301954</v>
      </c>
    </row>
    <row r="27" spans="1:7" ht="12.75">
      <c r="A27" s="40">
        <v>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2016-06-15T08:03:46Z</cp:lastPrinted>
  <dcterms:modified xsi:type="dcterms:W3CDTF">2016-06-15T08:03:49Z</dcterms:modified>
  <cp:category/>
  <cp:version/>
  <cp:contentType/>
  <cp:contentStatus/>
</cp:coreProperties>
</file>