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95" windowHeight="9960" activeTab="0"/>
  </bookViews>
  <sheets>
    <sheet name="Anexa 3" sheetId="1" r:id="rId1"/>
    <sheet name="Sheet2" sheetId="2" state="hidden" r:id="rId2"/>
  </sheets>
  <definedNames>
    <definedName name="_xlnm.Print_Area" localSheetId="0">'Anexa 3'!$A$2:$M$43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<sst xmlns="http://schemas.openxmlformats.org/spreadsheetml/2006/main" count="55" uniqueCount="31">
  <si>
    <t>acceptate in MDL</t>
  </si>
  <si>
    <t>lunii gestionare</t>
  </si>
  <si>
    <t>- depozitele bancilor</t>
  </si>
  <si>
    <t>Informatia privind depozitele</t>
  </si>
  <si>
    <t>Semnaturile:</t>
  </si>
  <si>
    <t>acceptate in valuta straina **</t>
  </si>
  <si>
    <t xml:space="preserve"> Nota:    Informatia este dezvaluita, conform cerintelor expuse in Regulamentul cu privire la dezvaluirea de catre bancile din R.Moldova a informatiei aferente activitatilor lor. </t>
  </si>
  <si>
    <t>depozitele persoanelor juridice*, dintre care:</t>
  </si>
  <si>
    <t xml:space="preserve">acceptate in valuta straina </t>
  </si>
  <si>
    <t>a BC "Moldova-Agroindbank" S.A.</t>
  </si>
  <si>
    <t>Depozite la vedere fara dobanda:</t>
  </si>
  <si>
    <t>Depozite la termen fara dobanda:</t>
  </si>
  <si>
    <t>lunii precedente celei gestionare</t>
  </si>
  <si>
    <t>depozitele persoanelor fizice</t>
  </si>
  <si>
    <t>Depozite la termen cu dobanda:</t>
  </si>
  <si>
    <t xml:space="preserve">Portofoliul de depozite, mii lei, sold la sfirsitul </t>
  </si>
  <si>
    <t>la situatia   31.03.2016</t>
  </si>
  <si>
    <t>Anexa 3</t>
  </si>
  <si>
    <t>Rata medie a dobanzii aferenta soldurilor depozitelor ***, % la sfirsitul</t>
  </si>
  <si>
    <t>A</t>
  </si>
  <si>
    <t>Total depozite:</t>
  </si>
  <si>
    <t>** sumele depozitelor in valuta straina se recalculeaza la cursul oficial al leului moldovenesc valabil la data gestionara.</t>
  </si>
  <si>
    <t>anului precedent celui gestionar</t>
  </si>
  <si>
    <t>Tipul de depozit</t>
  </si>
  <si>
    <t>*** se calculeaza conform pct. 4 din Instructiunea privind raportarea ratelor dobanzilor aplicate de bancile din R.Moldova.</t>
  </si>
  <si>
    <t>Depozite la vedere cu dobanda:</t>
  </si>
  <si>
    <t>Presedintele Comitetului de Conducere al bancii  ______________________________S.Cebotari</t>
  </si>
  <si>
    <t>Executorul si numarul telefonului    F.Plugaru   0-22-24-43-54</t>
  </si>
  <si>
    <t>Data perfectarii    15.04.2016</t>
  </si>
  <si>
    <t xml:space="preserve">*La aceasta categorie se includ de asemenea depozitele bugetului Republicii Moldova si ale bugetelor locale, ale bancilor, institutiilor financiare nebancare si ale altor persoane fizice care practica activitate </t>
  </si>
  <si>
    <t>de intreprinzator sau alt gen deactivitate etc.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</si>
</sst>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.0000000000"/>
    <numFmt numFmtId="175" formatCode="#0.000000000"/>
    <numFmt numFmtId="176" formatCode="#0.00000000"/>
    <numFmt numFmtId="177" formatCode="#0.0000000"/>
    <numFmt numFmtId="178" formatCode="#0.000000"/>
    <numFmt numFmtId="179" formatCode="#0.00000"/>
    <numFmt numFmtId="180" formatCode="#0.0000"/>
    <numFmt numFmtId="181" formatCode="#0.000"/>
    <numFmt numFmtId="182" formatCode="#0.00"/>
    <numFmt numFmtId="183" formatCode="#0.0"/>
    <numFmt numFmtId="184" formatCode="#0"/>
    <numFmt numFmtId="185" formatCode="#0.0000000000000000"/>
    <numFmt numFmtId="186" formatCode="#0.000000000000000"/>
    <numFmt numFmtId="187" formatCode="#0.00000000000000"/>
    <numFmt numFmtId="188" formatCode="#0.0000000000000"/>
    <numFmt numFmtId="189" formatCode="#0.000000000000"/>
    <numFmt numFmtId="190" formatCode="#0.00000000000"/>
    <numFmt numFmtId="191" formatCode="#0.00000000000000000"/>
    <numFmt numFmtId="192" formatCode="#0.000000000000000000"/>
    <numFmt numFmtId="193" formatCode="#0.0000000000000000000"/>
    <numFmt numFmtId="194" formatCode="#0.00000000000000000000"/>
    <numFmt numFmtId="195" formatCode="#0.000000000000000000000"/>
    <numFmt numFmtId="196" formatCode="0.0E+00"/>
    <numFmt numFmtId="197" formatCode="0.E+00"/>
    <numFmt numFmtId="198" formatCode="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5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/>
      <protection/>
    </xf>
    <xf numFmtId="184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5" fillId="0" borderId="26" xfId="0" applyNumberFormat="1" applyFont="1" applyFill="1" applyBorder="1" applyAlignment="1" applyProtection="1">
      <alignment/>
      <protection/>
    </xf>
    <xf numFmtId="0" fontId="5" fillId="0" borderId="28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/>
      <protection/>
    </xf>
    <xf numFmtId="184" fontId="0" fillId="0" borderId="0" xfId="0" applyNumberFormat="1" applyAlignment="1">
      <alignment/>
    </xf>
    <xf numFmtId="2" fontId="4" fillId="0" borderId="30" xfId="0" applyNumberFormat="1" applyFont="1" applyFill="1" applyBorder="1" applyAlignment="1" applyProtection="1">
      <alignment/>
      <protection/>
    </xf>
    <xf numFmtId="2" fontId="4" fillId="0" borderId="16" xfId="0" applyNumberFormat="1" applyFont="1" applyFill="1" applyBorder="1" applyAlignment="1" applyProtection="1">
      <alignment/>
      <protection/>
    </xf>
    <xf numFmtId="2" fontId="4" fillId="0" borderId="31" xfId="0" applyNumberFormat="1" applyFont="1" applyFill="1" applyBorder="1" applyAlignment="1" applyProtection="1">
      <alignment/>
      <protection/>
    </xf>
    <xf numFmtId="2" fontId="4" fillId="0" borderId="26" xfId="0" applyNumberFormat="1" applyFont="1" applyFill="1" applyBorder="1" applyAlignment="1" applyProtection="1">
      <alignment/>
      <protection/>
    </xf>
    <xf numFmtId="2" fontId="4" fillId="0" borderId="32" xfId="0" applyNumberFormat="1" applyFont="1" applyFill="1" applyBorder="1" applyAlignment="1" applyProtection="1">
      <alignment/>
      <protection/>
    </xf>
    <xf numFmtId="2" fontId="4" fillId="0" borderId="18" xfId="0" applyNumberFormat="1" applyFont="1" applyFill="1" applyBorder="1" applyAlignment="1" applyProtection="1">
      <alignment/>
      <protection/>
    </xf>
    <xf numFmtId="2" fontId="4" fillId="0" borderId="33" xfId="0" applyNumberFormat="1" applyFont="1" applyFill="1" applyBorder="1" applyAlignment="1" applyProtection="1">
      <alignment/>
      <protection/>
    </xf>
    <xf numFmtId="2" fontId="4" fillId="0" borderId="29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2" fontId="4" fillId="0" borderId="28" xfId="0" applyNumberFormat="1" applyFont="1" applyFill="1" applyBorder="1" applyAlignment="1" applyProtection="1">
      <alignment/>
      <protection/>
    </xf>
    <xf numFmtId="2" fontId="4" fillId="0" borderId="34" xfId="0" applyNumberFormat="1" applyFont="1" applyFill="1" applyBorder="1" applyAlignment="1" applyProtection="1">
      <alignment/>
      <protection/>
    </xf>
    <xf numFmtId="2" fontId="4" fillId="0" borderId="35" xfId="0" applyNumberFormat="1" applyFont="1" applyFill="1" applyBorder="1" applyAlignment="1" applyProtection="1">
      <alignment/>
      <protection/>
    </xf>
    <xf numFmtId="2" fontId="4" fillId="0" borderId="27" xfId="0" applyNumberFormat="1" applyFont="1" applyFill="1" applyBorder="1" applyAlignment="1" applyProtection="1">
      <alignment/>
      <protection/>
    </xf>
    <xf numFmtId="2" fontId="4" fillId="0" borderId="36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37" xfId="0" applyNumberFormat="1" applyFont="1" applyFill="1" applyBorder="1" applyAlignment="1" applyProtection="1">
      <alignment wrapText="1"/>
      <protection/>
    </xf>
    <xf numFmtId="3" fontId="4" fillId="0" borderId="38" xfId="0" applyNumberFormat="1" applyFont="1" applyFill="1" applyBorder="1" applyAlignment="1" applyProtection="1">
      <alignment/>
      <protection/>
    </xf>
    <xf numFmtId="3" fontId="4" fillId="0" borderId="39" xfId="0" applyNumberFormat="1" applyFont="1" applyFill="1" applyBorder="1" applyAlignment="1" applyProtection="1">
      <alignment/>
      <protection/>
    </xf>
    <xf numFmtId="3" fontId="4" fillId="0" borderId="40" xfId="0" applyNumberFormat="1" applyFont="1" applyFill="1" applyBorder="1" applyAlignment="1" applyProtection="1">
      <alignment/>
      <protection/>
    </xf>
    <xf numFmtId="3" fontId="4" fillId="0" borderId="30" xfId="0" applyNumberFormat="1" applyFont="1" applyFill="1" applyBorder="1" applyAlignment="1" applyProtection="1">
      <alignment/>
      <protection/>
    </xf>
    <xf numFmtId="3" fontId="4" fillId="0" borderId="26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/>
      <protection/>
    </xf>
    <xf numFmtId="3" fontId="4" fillId="0" borderId="28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31" xfId="0" applyNumberFormat="1" applyFont="1" applyFill="1" applyBorder="1" applyAlignment="1" applyProtection="1">
      <alignment/>
      <protection/>
    </xf>
    <xf numFmtId="3" fontId="4" fillId="0" borderId="29" xfId="0" applyNumberFormat="1" applyFont="1" applyFill="1" applyBorder="1" applyAlignment="1" applyProtection="1">
      <alignment/>
      <protection/>
    </xf>
    <xf numFmtId="3" fontId="4" fillId="0" borderId="42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3" xfId="0" applyNumberFormat="1" applyFont="1" applyFill="1" applyBorder="1" applyAlignment="1" applyProtection="1">
      <alignment/>
      <protection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Fill="1" applyBorder="1" applyAlignment="1" applyProtection="1">
      <alignment/>
      <protection/>
    </xf>
    <xf numFmtId="3" fontId="4" fillId="0" borderId="46" xfId="0" applyNumberFormat="1" applyFont="1" applyFill="1" applyBorder="1" applyAlignment="1" applyProtection="1">
      <alignment/>
      <protection/>
    </xf>
    <xf numFmtId="3" fontId="4" fillId="0" borderId="47" xfId="0" applyNumberFormat="1" applyFont="1" applyFill="1" applyBorder="1" applyAlignment="1" applyProtection="1">
      <alignment/>
      <protection/>
    </xf>
    <xf numFmtId="3" fontId="4" fillId="0" borderId="27" xfId="0" applyNumberFormat="1" applyFont="1" applyFill="1" applyBorder="1" applyAlignment="1" applyProtection="1">
      <alignment/>
      <protection/>
    </xf>
    <xf numFmtId="0" fontId="5" fillId="0" borderId="0" xfId="0" applyNumberFormat="1" applyFont="1" applyAlignment="1">
      <alignment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52" xfId="0" applyNumberFormat="1" applyFont="1" applyFill="1" applyBorder="1" applyAlignment="1" applyProtection="1">
      <alignment horizontal="center" vertical="center" wrapText="1"/>
      <protection/>
    </xf>
    <xf numFmtId="0" fontId="5" fillId="0" borderId="53" xfId="0" applyNumberFormat="1" applyFont="1" applyFill="1" applyBorder="1" applyAlignment="1" applyProtection="1">
      <alignment horizontal="center" vertical="center" wrapText="1"/>
      <protection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0" fontId="5" fillId="0" borderId="55" xfId="0" applyNumberFormat="1" applyFont="1" applyFill="1" applyBorder="1" applyAlignment="1" applyProtection="1">
      <alignment horizontal="center" vertical="center"/>
      <protection/>
    </xf>
    <xf numFmtId="0" fontId="5" fillId="0" borderId="56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5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2.140625" style="2" customWidth="1"/>
    <col min="2" max="3" width="12.8515625" style="2" customWidth="1"/>
    <col min="4" max="5" width="14.140625" style="2" customWidth="1"/>
    <col min="6" max="6" width="16.140625" style="2" customWidth="1"/>
    <col min="7" max="7" width="13.00390625" style="2" customWidth="1"/>
    <col min="8" max="16384" width="9.140625" style="2" customWidth="1"/>
  </cols>
  <sheetData>
    <row r="1" spans="1:13" ht="12.75">
      <c r="A1" s="3"/>
      <c r="B1" s="3"/>
      <c r="C1" s="3"/>
      <c r="F1" s="3"/>
      <c r="H1" s="3"/>
      <c r="J1" s="3"/>
      <c r="K1" s="27"/>
      <c r="L1" s="3"/>
      <c r="M1" s="3"/>
    </row>
    <row r="2" spans="1:13" ht="12.75">
      <c r="A2" s="3"/>
      <c r="B2" s="3"/>
      <c r="C2" s="3"/>
      <c r="F2" s="3"/>
      <c r="H2" s="3"/>
      <c r="J2" s="3"/>
      <c r="L2" s="3"/>
      <c r="M2" s="3" t="s">
        <v>17</v>
      </c>
    </row>
    <row r="3" spans="1:13" ht="12.75">
      <c r="A3" s="83" t="s">
        <v>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12.75">
      <c r="A4" s="83" t="s">
        <v>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ht="12.75">
      <c r="A5" s="3"/>
    </row>
    <row r="6" spans="1:13" ht="12.75">
      <c r="A6" s="83" t="s">
        <v>16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ht="12.75">
      <c r="A7" s="3"/>
    </row>
    <row r="8" spans="1:13" ht="42.75" customHeight="1">
      <c r="A8" s="84" t="s">
        <v>23</v>
      </c>
      <c r="B8" s="78" t="s">
        <v>15</v>
      </c>
      <c r="C8" s="78"/>
      <c r="D8" s="78"/>
      <c r="E8" s="78"/>
      <c r="F8" s="78"/>
      <c r="G8" s="79"/>
      <c r="H8" s="78" t="s">
        <v>18</v>
      </c>
      <c r="I8" s="78"/>
      <c r="J8" s="78"/>
      <c r="K8" s="78"/>
      <c r="L8" s="78"/>
      <c r="M8" s="78"/>
    </row>
    <row r="9" spans="1:13" ht="12.75">
      <c r="A9" s="84"/>
      <c r="B9" s="86" t="s">
        <v>1</v>
      </c>
      <c r="C9" s="87"/>
      <c r="D9" s="77" t="s">
        <v>12</v>
      </c>
      <c r="E9" s="77"/>
      <c r="F9" s="88" t="s">
        <v>22</v>
      </c>
      <c r="G9" s="89"/>
      <c r="H9" s="90" t="s">
        <v>1</v>
      </c>
      <c r="I9" s="90"/>
      <c r="J9" s="82" t="s">
        <v>12</v>
      </c>
      <c r="K9" s="82"/>
      <c r="L9" s="80" t="s">
        <v>22</v>
      </c>
      <c r="M9" s="81"/>
    </row>
    <row r="10" spans="1:13" ht="38.25">
      <c r="A10" s="85"/>
      <c r="B10" s="4" t="s">
        <v>0</v>
      </c>
      <c r="C10" s="5" t="s">
        <v>5</v>
      </c>
      <c r="D10" s="6" t="s">
        <v>0</v>
      </c>
      <c r="E10" s="7" t="s">
        <v>5</v>
      </c>
      <c r="F10" s="6" t="s">
        <v>0</v>
      </c>
      <c r="G10" s="8" t="s">
        <v>5</v>
      </c>
      <c r="H10" s="9" t="s">
        <v>0</v>
      </c>
      <c r="I10" s="10" t="s">
        <v>8</v>
      </c>
      <c r="J10" s="11" t="s">
        <v>0</v>
      </c>
      <c r="K10" s="11" t="s">
        <v>8</v>
      </c>
      <c r="L10" s="12" t="s">
        <v>0</v>
      </c>
      <c r="M10" s="13" t="s">
        <v>8</v>
      </c>
    </row>
    <row r="11" spans="1:13" ht="12.75">
      <c r="A11" s="14" t="s">
        <v>19</v>
      </c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7">
        <v>12</v>
      </c>
    </row>
    <row r="12" spans="1:13" ht="12.75">
      <c r="A12" s="18" t="s">
        <v>10</v>
      </c>
      <c r="B12" s="47"/>
      <c r="C12" s="48"/>
      <c r="D12" s="49"/>
      <c r="E12" s="50"/>
      <c r="F12" s="50"/>
      <c r="G12" s="50"/>
      <c r="H12" s="19"/>
      <c r="I12" s="19"/>
      <c r="J12" s="19"/>
      <c r="K12" s="19"/>
      <c r="L12" s="20"/>
      <c r="M12" s="21"/>
    </row>
    <row r="13" spans="1:13" ht="12.75">
      <c r="A13" s="22" t="s">
        <v>13</v>
      </c>
      <c r="B13" s="51">
        <f>(260783755.04+614206.96)/1000</f>
        <v>261398</v>
      </c>
      <c r="C13" s="52">
        <f>(727145937.08+0)/1000</f>
        <v>727146</v>
      </c>
      <c r="D13" s="51">
        <f>(279725426.96+552179.06)/1000</f>
        <v>280278</v>
      </c>
      <c r="E13" s="52">
        <f>(673912970.89+0)/1000</f>
        <v>673913</v>
      </c>
      <c r="F13" s="51">
        <f>(228249504.15+768690.62)/1000</f>
        <v>229018</v>
      </c>
      <c r="G13" s="53">
        <f>(650235913.74+0)/1000</f>
        <v>650236</v>
      </c>
      <c r="H13" s="32">
        <v>0</v>
      </c>
      <c r="I13" s="32">
        <v>0</v>
      </c>
      <c r="J13" s="32">
        <v>0</v>
      </c>
      <c r="K13" s="35">
        <v>0</v>
      </c>
      <c r="L13" s="32">
        <v>0</v>
      </c>
      <c r="M13" s="36">
        <v>0</v>
      </c>
    </row>
    <row r="14" spans="1:13" ht="12.75">
      <c r="A14" s="22" t="s">
        <v>7</v>
      </c>
      <c r="B14" s="54">
        <f>(913778911.11+0)/1000</f>
        <v>913779</v>
      </c>
      <c r="C14" s="55">
        <f>(1074600540.36+0)/1000</f>
        <v>1074601</v>
      </c>
      <c r="D14" s="54">
        <f>(1025609576.22+0)/1000</f>
        <v>1025610</v>
      </c>
      <c r="E14" s="55">
        <f>(988904855.29+0)/1000</f>
        <v>988905</v>
      </c>
      <c r="F14" s="54">
        <f>(1176942992.26+0)/1000</f>
        <v>1176943</v>
      </c>
      <c r="G14" s="56">
        <f>(1005630604.4+0)/1000</f>
        <v>1005631</v>
      </c>
      <c r="H14" s="32">
        <v>0</v>
      </c>
      <c r="I14" s="32">
        <v>0</v>
      </c>
      <c r="J14" s="32">
        <v>0</v>
      </c>
      <c r="K14" s="35">
        <v>0</v>
      </c>
      <c r="L14" s="32">
        <v>0</v>
      </c>
      <c r="M14" s="36">
        <v>0</v>
      </c>
    </row>
    <row r="15" spans="1:13" ht="12.75">
      <c r="A15" s="22" t="s">
        <v>2</v>
      </c>
      <c r="B15" s="57">
        <f>0/1000</f>
        <v>0</v>
      </c>
      <c r="C15" s="52">
        <f>745058.28/1000</f>
        <v>745</v>
      </c>
      <c r="D15" s="57">
        <f>0/1000</f>
        <v>0</v>
      </c>
      <c r="E15" s="52">
        <f>1022050.44/1000</f>
        <v>1022</v>
      </c>
      <c r="F15" s="57">
        <f>0/1000</f>
        <v>0</v>
      </c>
      <c r="G15" s="53">
        <f>1334288.85/1000</f>
        <v>1334</v>
      </c>
      <c r="H15" s="32">
        <v>0</v>
      </c>
      <c r="I15" s="32">
        <v>0</v>
      </c>
      <c r="J15" s="32">
        <v>0</v>
      </c>
      <c r="K15" s="35">
        <v>0</v>
      </c>
      <c r="L15" s="32">
        <v>0</v>
      </c>
      <c r="M15" s="36">
        <v>0</v>
      </c>
    </row>
    <row r="16" spans="1:13" ht="12.75">
      <c r="A16" s="28" t="s">
        <v>25</v>
      </c>
      <c r="B16" s="54"/>
      <c r="C16" s="58"/>
      <c r="D16" s="54"/>
      <c r="E16" s="58"/>
      <c r="F16" s="54"/>
      <c r="G16" s="59"/>
      <c r="H16" s="33"/>
      <c r="I16" s="33"/>
      <c r="J16" s="33"/>
      <c r="K16" s="37"/>
      <c r="L16" s="33"/>
      <c r="M16" s="38"/>
    </row>
    <row r="17" spans="1:13" ht="12.75">
      <c r="A17" s="22" t="s">
        <v>13</v>
      </c>
      <c r="B17" s="57">
        <f>(491923386.86+432228.75)/1000</f>
        <v>492356</v>
      </c>
      <c r="C17" s="57">
        <f>(9713053.14+0)/1000</f>
        <v>9713</v>
      </c>
      <c r="D17" s="57">
        <f>(490913710.2+432228.75)/1000</f>
        <v>491346</v>
      </c>
      <c r="E17" s="57">
        <f>(9750861.09+0)/1000</f>
        <v>9751</v>
      </c>
      <c r="F17" s="57">
        <f>(470728630.7+432437.79)/1000</f>
        <v>471161</v>
      </c>
      <c r="G17" s="60">
        <f>(9156436.23+0)/1000</f>
        <v>9156</v>
      </c>
      <c r="H17" s="32">
        <v>2.48</v>
      </c>
      <c r="I17" s="32">
        <v>2</v>
      </c>
      <c r="J17" s="32">
        <v>2.26</v>
      </c>
      <c r="K17" s="35">
        <v>2</v>
      </c>
      <c r="L17" s="32">
        <v>1.89</v>
      </c>
      <c r="M17" s="36">
        <v>2</v>
      </c>
    </row>
    <row r="18" spans="1:13" ht="12.75">
      <c r="A18" s="22" t="s">
        <v>7</v>
      </c>
      <c r="B18" s="54">
        <f>(223325756.55+0)/1000</f>
        <v>223326</v>
      </c>
      <c r="C18" s="61">
        <f>(133879484.98+0)/1000</f>
        <v>133879</v>
      </c>
      <c r="D18" s="54">
        <f>(279082508.95+0)/1000</f>
        <v>279083</v>
      </c>
      <c r="E18" s="61">
        <f>(153729387.09+0)/1000</f>
        <v>153729</v>
      </c>
      <c r="F18" s="54">
        <f>(242297700.8+0)/1000</f>
        <v>242298</v>
      </c>
      <c r="G18" s="62">
        <f>(32761671.27+0)/1000</f>
        <v>32762</v>
      </c>
      <c r="H18" s="32">
        <v>4.61</v>
      </c>
      <c r="I18" s="32">
        <v>0.57</v>
      </c>
      <c r="J18" s="32">
        <v>4.12</v>
      </c>
      <c r="K18" s="35">
        <v>0.52</v>
      </c>
      <c r="L18" s="34">
        <v>4.08</v>
      </c>
      <c r="M18" s="36">
        <v>0.62</v>
      </c>
    </row>
    <row r="19" spans="1:13" ht="12.75">
      <c r="A19" s="22" t="s">
        <v>2</v>
      </c>
      <c r="B19" s="57">
        <f>0/1000</f>
        <v>0</v>
      </c>
      <c r="C19" s="52">
        <f>10037781.39/1000</f>
        <v>10038</v>
      </c>
      <c r="D19" s="57">
        <f>0/1000</f>
        <v>0</v>
      </c>
      <c r="E19" s="52">
        <f>8663920.29/1000</f>
        <v>8664</v>
      </c>
      <c r="F19" s="57">
        <f>0/1000</f>
        <v>0</v>
      </c>
      <c r="G19" s="53">
        <f>7469126.76/1000</f>
        <v>7469</v>
      </c>
      <c r="H19" s="32">
        <v>0</v>
      </c>
      <c r="I19" s="32">
        <v>2</v>
      </c>
      <c r="J19" s="32">
        <v>0</v>
      </c>
      <c r="K19" s="35">
        <v>2</v>
      </c>
      <c r="L19" s="32">
        <v>0</v>
      </c>
      <c r="M19" s="36">
        <v>2</v>
      </c>
    </row>
    <row r="20" spans="1:13" ht="12.75">
      <c r="A20" s="28" t="s">
        <v>11</v>
      </c>
      <c r="B20" s="54"/>
      <c r="C20" s="55"/>
      <c r="D20" s="54"/>
      <c r="E20" s="55"/>
      <c r="F20" s="54"/>
      <c r="G20" s="56"/>
      <c r="H20" s="33"/>
      <c r="I20" s="33"/>
      <c r="J20" s="33"/>
      <c r="K20" s="37"/>
      <c r="L20" s="33"/>
      <c r="M20" s="38"/>
    </row>
    <row r="21" spans="1:13" ht="12.75">
      <c r="A21" s="22" t="s">
        <v>13</v>
      </c>
      <c r="B21" s="57">
        <f>(601616+119424.71)/1000</f>
        <v>721</v>
      </c>
      <c r="C21" s="52">
        <f>(249875.93+0)/1000</f>
        <v>250</v>
      </c>
      <c r="D21" s="57">
        <f>(577777.5+119424.71)/1000</f>
        <v>697</v>
      </c>
      <c r="E21" s="52">
        <f>(255117.41+0)/1000</f>
        <v>255</v>
      </c>
      <c r="F21" s="57">
        <f>(304777.5+119424.71)/1000</f>
        <v>424</v>
      </c>
      <c r="G21" s="53">
        <f>(250096.03+0)/1000</f>
        <v>250</v>
      </c>
      <c r="H21" s="32">
        <v>0</v>
      </c>
      <c r="I21" s="32">
        <v>0</v>
      </c>
      <c r="J21" s="32">
        <v>0</v>
      </c>
      <c r="K21" s="35">
        <v>0</v>
      </c>
      <c r="L21" s="32">
        <v>0</v>
      </c>
      <c r="M21" s="36">
        <v>0</v>
      </c>
    </row>
    <row r="22" spans="1:13" ht="12.75">
      <c r="A22" s="22" t="s">
        <v>7</v>
      </c>
      <c r="B22" s="54">
        <f>6835142.62/1000</f>
        <v>6835</v>
      </c>
      <c r="C22" s="58">
        <f>1643039.49/1000</f>
        <v>1643</v>
      </c>
      <c r="D22" s="54">
        <f>7679536.62/1000</f>
        <v>7680</v>
      </c>
      <c r="E22" s="58">
        <f>1319441.34/1000</f>
        <v>1319</v>
      </c>
      <c r="F22" s="54">
        <f>12510096.98/1000</f>
        <v>12510</v>
      </c>
      <c r="G22" s="59">
        <f>1751905.39/1000</f>
        <v>1752</v>
      </c>
      <c r="H22" s="32">
        <v>0</v>
      </c>
      <c r="I22" s="32">
        <v>0</v>
      </c>
      <c r="J22" s="32">
        <v>0</v>
      </c>
      <c r="K22" s="35">
        <v>0</v>
      </c>
      <c r="L22" s="32">
        <v>0</v>
      </c>
      <c r="M22" s="36">
        <v>0</v>
      </c>
    </row>
    <row r="23" spans="1:13" ht="12.75">
      <c r="A23" s="22" t="s">
        <v>2</v>
      </c>
      <c r="B23" s="60">
        <f aca="true" t="shared" si="0" ref="B23:G23">0/1000</f>
        <v>0</v>
      </c>
      <c r="C23" s="55">
        <f t="shared" si="0"/>
        <v>0</v>
      </c>
      <c r="D23" s="60">
        <f t="shared" si="0"/>
        <v>0</v>
      </c>
      <c r="E23" s="55">
        <f t="shared" si="0"/>
        <v>0</v>
      </c>
      <c r="F23" s="60">
        <f t="shared" si="0"/>
        <v>0</v>
      </c>
      <c r="G23" s="56">
        <f t="shared" si="0"/>
        <v>0</v>
      </c>
      <c r="H23" s="32">
        <v>0</v>
      </c>
      <c r="I23" s="32">
        <v>0</v>
      </c>
      <c r="J23" s="32">
        <v>0</v>
      </c>
      <c r="K23" s="35">
        <v>0</v>
      </c>
      <c r="L23" s="32">
        <v>0</v>
      </c>
      <c r="M23" s="36">
        <v>0</v>
      </c>
    </row>
    <row r="24" spans="1:13" ht="12.75">
      <c r="A24" s="29" t="s">
        <v>14</v>
      </c>
      <c r="B24" s="54"/>
      <c r="C24" s="63"/>
      <c r="D24" s="54"/>
      <c r="E24" s="63"/>
      <c r="F24" s="54"/>
      <c r="G24" s="64"/>
      <c r="H24" s="33"/>
      <c r="I24" s="33"/>
      <c r="J24" s="33"/>
      <c r="K24" s="37"/>
      <c r="L24" s="33"/>
      <c r="M24" s="38"/>
    </row>
    <row r="25" spans="1:13" ht="12.75">
      <c r="A25" s="22" t="s">
        <v>13</v>
      </c>
      <c r="B25" s="57">
        <f>(1097186663.95+3090259317.43)/1000</f>
        <v>4187446</v>
      </c>
      <c r="C25" s="52">
        <f>(3617011843.78999+1389492566.01)/1000</f>
        <v>5006504</v>
      </c>
      <c r="D25" s="57">
        <f>(1250632986.44+2848058474.12)/1000</f>
        <v>4098691</v>
      </c>
      <c r="E25" s="52">
        <f>(3747213069.86999+1416096110.43999)/1000</f>
        <v>5163309</v>
      </c>
      <c r="F25" s="57">
        <f>(1708307159.35+2296304943.02)/1000</f>
        <v>4004612</v>
      </c>
      <c r="G25" s="53">
        <f>(3781636437.50999+1416432429.94)/1000</f>
        <v>5198069</v>
      </c>
      <c r="H25" s="32">
        <v>15.66</v>
      </c>
      <c r="I25" s="32">
        <v>2.18</v>
      </c>
      <c r="J25" s="32">
        <v>15.46</v>
      </c>
      <c r="K25" s="35">
        <v>2.18</v>
      </c>
      <c r="L25" s="32">
        <v>14.9</v>
      </c>
      <c r="M25" s="36">
        <v>2.17</v>
      </c>
    </row>
    <row r="26" spans="1:13" ht="12.75">
      <c r="A26" s="30" t="s">
        <v>7</v>
      </c>
      <c r="B26" s="54">
        <f>421773384.36/1000</f>
        <v>421773</v>
      </c>
      <c r="C26" s="58">
        <f>492632867.94/1000</f>
        <v>492633</v>
      </c>
      <c r="D26" s="54">
        <f>426709218.8/1000</f>
        <v>426709</v>
      </c>
      <c r="E26" s="58">
        <f>499583180.24/1000</f>
        <v>499583</v>
      </c>
      <c r="F26" s="54">
        <f>407718060.35/1000</f>
        <v>407718</v>
      </c>
      <c r="G26" s="59">
        <f>580301954.05/1000</f>
        <v>580302</v>
      </c>
      <c r="H26" s="32">
        <v>12.04</v>
      </c>
      <c r="I26" s="32">
        <v>3.19</v>
      </c>
      <c r="J26" s="32">
        <v>11.87</v>
      </c>
      <c r="K26" s="35">
        <v>3.21</v>
      </c>
      <c r="L26" s="32">
        <v>10.79</v>
      </c>
      <c r="M26" s="36">
        <v>3.13</v>
      </c>
    </row>
    <row r="27" spans="1:13" ht="12.75">
      <c r="A27" s="22" t="s">
        <v>2</v>
      </c>
      <c r="B27" s="57">
        <f aca="true" t="shared" si="1" ref="B27:G27">0/1000</f>
        <v>0</v>
      </c>
      <c r="C27" s="52">
        <f t="shared" si="1"/>
        <v>0</v>
      </c>
      <c r="D27" s="57">
        <f t="shared" si="1"/>
        <v>0</v>
      </c>
      <c r="E27" s="52">
        <f t="shared" si="1"/>
        <v>0</v>
      </c>
      <c r="F27" s="57">
        <f t="shared" si="1"/>
        <v>0</v>
      </c>
      <c r="G27" s="53">
        <f t="shared" si="1"/>
        <v>0</v>
      </c>
      <c r="H27" s="32">
        <v>0</v>
      </c>
      <c r="I27" s="32">
        <v>0</v>
      </c>
      <c r="J27" s="32">
        <v>0</v>
      </c>
      <c r="K27" s="35">
        <v>0</v>
      </c>
      <c r="L27" s="32">
        <v>0</v>
      </c>
      <c r="M27" s="36">
        <v>0</v>
      </c>
    </row>
    <row r="28" spans="1:13" ht="12.75">
      <c r="A28" s="28" t="s">
        <v>20</v>
      </c>
      <c r="B28" s="54"/>
      <c r="C28" s="63"/>
      <c r="D28" s="65"/>
      <c r="E28" s="49"/>
      <c r="F28" s="49"/>
      <c r="G28" s="66"/>
      <c r="H28" s="34"/>
      <c r="I28" s="34"/>
      <c r="J28" s="34"/>
      <c r="K28" s="39"/>
      <c r="L28" s="34"/>
      <c r="M28" s="38"/>
    </row>
    <row r="29" spans="1:13" ht="12.75">
      <c r="A29" s="22" t="s">
        <v>13</v>
      </c>
      <c r="B29" s="57">
        <f aca="true" t="shared" si="2" ref="B29:G31">B13+B17+B21+B25</f>
        <v>4941921</v>
      </c>
      <c r="C29" s="52">
        <f t="shared" si="2"/>
        <v>5743613</v>
      </c>
      <c r="D29" s="67">
        <f t="shared" si="2"/>
        <v>4871012</v>
      </c>
      <c r="E29" s="67">
        <f t="shared" si="2"/>
        <v>5847228</v>
      </c>
      <c r="F29" s="67">
        <f t="shared" si="2"/>
        <v>4705215</v>
      </c>
      <c r="G29" s="68">
        <f t="shared" si="2"/>
        <v>5857711</v>
      </c>
      <c r="H29" s="32">
        <f aca="true" t="shared" si="3" ref="H29:M31">IF(B29=0,0,(B13*H13+B17*H17+B21*H21+B25*H25)/B29)</f>
        <v>13.52</v>
      </c>
      <c r="I29" s="32">
        <f t="shared" si="3"/>
        <v>1.9</v>
      </c>
      <c r="J29" s="32">
        <f t="shared" si="3"/>
        <v>13.24</v>
      </c>
      <c r="K29" s="35">
        <f t="shared" si="3"/>
        <v>1.93</v>
      </c>
      <c r="L29" s="32">
        <f t="shared" si="3"/>
        <v>12.87</v>
      </c>
      <c r="M29" s="36">
        <f t="shared" si="3"/>
        <v>1.93</v>
      </c>
    </row>
    <row r="30" spans="1:13" ht="12.75">
      <c r="A30" s="22" t="s">
        <v>7</v>
      </c>
      <c r="B30" s="54">
        <f t="shared" si="2"/>
        <v>1565713</v>
      </c>
      <c r="C30" s="69">
        <f t="shared" si="2"/>
        <v>1702756</v>
      </c>
      <c r="D30" s="70">
        <f t="shared" si="2"/>
        <v>1739082</v>
      </c>
      <c r="E30" s="70">
        <f t="shared" si="2"/>
        <v>1643536</v>
      </c>
      <c r="F30" s="70">
        <f t="shared" si="2"/>
        <v>1839469</v>
      </c>
      <c r="G30" s="71">
        <f t="shared" si="2"/>
        <v>1620447</v>
      </c>
      <c r="H30" s="41">
        <f t="shared" si="3"/>
        <v>3.9</v>
      </c>
      <c r="I30" s="41">
        <f t="shared" si="3"/>
        <v>0.97</v>
      </c>
      <c r="J30" s="41">
        <f t="shared" si="3"/>
        <v>3.57</v>
      </c>
      <c r="K30" s="42">
        <f t="shared" si="3"/>
        <v>1.02</v>
      </c>
      <c r="L30" s="41">
        <f t="shared" si="3"/>
        <v>2.93</v>
      </c>
      <c r="M30" s="43">
        <f t="shared" si="3"/>
        <v>1.13</v>
      </c>
    </row>
    <row r="31" spans="1:13" ht="12.75">
      <c r="A31" s="23" t="s">
        <v>2</v>
      </c>
      <c r="B31" s="72">
        <f t="shared" si="2"/>
        <v>0</v>
      </c>
      <c r="C31" s="73">
        <f t="shared" si="2"/>
        <v>10783</v>
      </c>
      <c r="D31" s="73">
        <f t="shared" si="2"/>
        <v>0</v>
      </c>
      <c r="E31" s="74">
        <f t="shared" si="2"/>
        <v>9686</v>
      </c>
      <c r="F31" s="75">
        <f t="shared" si="2"/>
        <v>0</v>
      </c>
      <c r="G31" s="75">
        <f t="shared" si="2"/>
        <v>8803</v>
      </c>
      <c r="H31" s="44">
        <f t="shared" si="3"/>
        <v>0</v>
      </c>
      <c r="I31" s="44">
        <f t="shared" si="3"/>
        <v>1.86</v>
      </c>
      <c r="J31" s="44">
        <f t="shared" si="3"/>
        <v>0</v>
      </c>
      <c r="K31" s="45">
        <f t="shared" si="3"/>
        <v>1.79</v>
      </c>
      <c r="L31" s="44">
        <f t="shared" si="3"/>
        <v>0</v>
      </c>
      <c r="M31" s="46">
        <f t="shared" si="3"/>
        <v>1.7</v>
      </c>
    </row>
    <row r="32" spans="1:3" ht="12.75">
      <c r="A32" s="3"/>
      <c r="C32" s="24"/>
    </row>
    <row r="33" ht="12.75">
      <c r="A33" s="25" t="s">
        <v>6</v>
      </c>
    </row>
    <row r="34" ht="12.75">
      <c r="A34" s="76" t="s">
        <v>29</v>
      </c>
    </row>
    <row r="35" ht="12.75">
      <c r="A35" s="25" t="s">
        <v>30</v>
      </c>
    </row>
    <row r="36" ht="12.75">
      <c r="A36" s="25" t="s">
        <v>21</v>
      </c>
    </row>
    <row r="37" ht="12.75">
      <c r="A37" s="25" t="s">
        <v>24</v>
      </c>
    </row>
    <row r="38" ht="12.75">
      <c r="A38" s="3"/>
    </row>
    <row r="39" ht="12.75">
      <c r="A39" s="3" t="s">
        <v>4</v>
      </c>
    </row>
    <row r="40" ht="12.75">
      <c r="A40" s="3" t="s">
        <v>26</v>
      </c>
    </row>
    <row r="41" ht="12.75">
      <c r="A41" s="3"/>
    </row>
    <row r="42" ht="12.75">
      <c r="A42" s="3" t="s">
        <v>27</v>
      </c>
    </row>
    <row r="43" ht="12.75">
      <c r="A43" s="3" t="s">
        <v>28</v>
      </c>
    </row>
  </sheetData>
  <sheetProtection/>
  <mergeCells count="12">
    <mergeCell ref="F9:G9"/>
    <mergeCell ref="H9:I9"/>
    <mergeCell ref="D9:E9"/>
    <mergeCell ref="B8:G8"/>
    <mergeCell ref="L9:M9"/>
    <mergeCell ref="H8:M8"/>
    <mergeCell ref="J9:K9"/>
    <mergeCell ref="A3:M3"/>
    <mergeCell ref="A4:M4"/>
    <mergeCell ref="A6:M6"/>
    <mergeCell ref="A8:A10"/>
    <mergeCell ref="B9:C9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21.00390625" style="0" customWidth="1"/>
    <col min="7" max="7" width="17.140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4" ht="12.75">
      <c r="A2" s="26"/>
      <c r="B2" s="26"/>
      <c r="C2" s="26"/>
      <c r="D2" s="26"/>
    </row>
    <row r="3" spans="1:4" ht="12.75">
      <c r="A3" s="26"/>
      <c r="B3" s="26"/>
      <c r="C3" s="26"/>
      <c r="D3" s="26"/>
    </row>
    <row r="4" spans="1:4" ht="12.75">
      <c r="A4" s="26"/>
      <c r="B4" s="26"/>
      <c r="C4" s="26"/>
      <c r="D4" s="26"/>
    </row>
    <row r="5" spans="1:4" ht="12.75">
      <c r="A5" s="26"/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8" spans="1:4" ht="12.75">
      <c r="A8" s="26"/>
      <c r="B8" s="26"/>
      <c r="C8" s="26"/>
      <c r="D8" s="26"/>
    </row>
    <row r="9" spans="1:4" ht="12.75">
      <c r="A9" s="26"/>
      <c r="B9" s="26"/>
      <c r="C9" s="26"/>
      <c r="D9" s="26"/>
    </row>
    <row r="10" spans="1:4" ht="12.75">
      <c r="A10" s="26"/>
      <c r="B10" s="26"/>
      <c r="C10" s="26"/>
      <c r="D10" s="26"/>
    </row>
    <row r="11" spans="1:4" ht="12.75">
      <c r="A11" s="26"/>
      <c r="B11" s="26"/>
      <c r="C11" s="26"/>
      <c r="D11" s="26"/>
    </row>
    <row r="12" spans="1:4" ht="12.75">
      <c r="A12" s="26"/>
      <c r="B12" s="26"/>
      <c r="C12" s="26"/>
      <c r="D12" s="26"/>
    </row>
    <row r="13" spans="1:7" ht="12.75">
      <c r="A13" s="40">
        <v>0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650235914</v>
      </c>
    </row>
    <row r="14" spans="1:7" ht="12.75">
      <c r="A14" s="40">
        <v>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1005630604</v>
      </c>
    </row>
    <row r="15" spans="1:7" ht="12.75">
      <c r="A15" s="40">
        <v>0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1334289</v>
      </c>
    </row>
    <row r="16" spans="1:7" ht="12.75">
      <c r="A16" s="40"/>
      <c r="B16" s="40"/>
      <c r="C16" s="40"/>
      <c r="D16" s="40"/>
      <c r="E16" s="40"/>
      <c r="F16" s="40"/>
      <c r="G16" s="40"/>
    </row>
    <row r="17" spans="1:7" s="31" customFormat="1" ht="12.75">
      <c r="A17" s="40">
        <v>1221658115</v>
      </c>
      <c r="B17" s="40">
        <v>19426106</v>
      </c>
      <c r="C17" s="40">
        <v>1111755609</v>
      </c>
      <c r="D17" s="40">
        <v>19501722</v>
      </c>
      <c r="E17" s="40">
        <v>891748627</v>
      </c>
      <c r="F17" s="40">
        <v>18312872</v>
      </c>
      <c r="G17" s="40">
        <v>9156436</v>
      </c>
    </row>
    <row r="18" spans="1:7" ht="12.75">
      <c r="A18" s="40">
        <v>1028863899</v>
      </c>
      <c r="B18" s="40">
        <v>76484946</v>
      </c>
      <c r="C18" s="40">
        <v>1151201636</v>
      </c>
      <c r="D18" s="40">
        <v>79908646</v>
      </c>
      <c r="E18" s="40">
        <v>987709745</v>
      </c>
      <c r="F18" s="40">
        <v>20279504</v>
      </c>
      <c r="G18" s="40">
        <v>32761671</v>
      </c>
    </row>
    <row r="19" spans="1:7" ht="12.75">
      <c r="A19" s="40">
        <v>0</v>
      </c>
      <c r="B19" s="40">
        <v>20075563</v>
      </c>
      <c r="C19" s="40">
        <v>0</v>
      </c>
      <c r="D19" s="40">
        <v>17327841</v>
      </c>
      <c r="E19" s="40">
        <v>0</v>
      </c>
      <c r="F19" s="40">
        <v>14938254</v>
      </c>
      <c r="G19" s="40">
        <v>7469127</v>
      </c>
    </row>
    <row r="20" spans="1:7" ht="12.75">
      <c r="A20" s="40"/>
      <c r="B20" s="40"/>
      <c r="C20" s="40"/>
      <c r="D20" s="40"/>
      <c r="E20" s="40"/>
      <c r="F20" s="40"/>
      <c r="G20" s="40"/>
    </row>
    <row r="21" spans="1:7" ht="12.75">
      <c r="A21" s="40">
        <v>0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250096</v>
      </c>
    </row>
    <row r="22" spans="1:7" ht="12.75">
      <c r="A22" s="40">
        <v>0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1751905</v>
      </c>
    </row>
    <row r="23" spans="1:7" ht="12.75">
      <c r="A23" s="40">
        <v>0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</row>
    <row r="24" spans="1:7" ht="12.75">
      <c r="A24" s="40"/>
      <c r="B24" s="40"/>
      <c r="C24" s="40"/>
      <c r="D24" s="40"/>
      <c r="E24" s="40"/>
      <c r="F24" s="40"/>
      <c r="G24" s="40"/>
    </row>
    <row r="25" spans="1:7" s="31" customFormat="1" ht="12.75">
      <c r="A25" s="40">
        <v>65555390763</v>
      </c>
      <c r="B25" s="40">
        <v>10907565035</v>
      </c>
      <c r="C25" s="40">
        <v>63350973294</v>
      </c>
      <c r="D25" s="40">
        <v>11240894979</v>
      </c>
      <c r="E25" s="40">
        <v>59684268064</v>
      </c>
      <c r="F25" s="40">
        <v>11302344092</v>
      </c>
      <c r="G25" s="40">
        <v>5198068868</v>
      </c>
    </row>
    <row r="26" spans="1:7" ht="12.75">
      <c r="A26" s="40">
        <v>5077442566</v>
      </c>
      <c r="B26" s="40">
        <v>1572051682</v>
      </c>
      <c r="C26" s="40">
        <v>5066471456</v>
      </c>
      <c r="D26" s="40">
        <v>1606007712</v>
      </c>
      <c r="E26" s="40">
        <v>4399781310</v>
      </c>
      <c r="F26" s="40">
        <v>1814519549</v>
      </c>
      <c r="G26" s="40">
        <v>580301954</v>
      </c>
    </row>
    <row r="27" spans="1:7" ht="12.75">
      <c r="A27" s="40">
        <v>0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</row>
  </sheetData>
  <sheetProtection/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2016-04-15T07:43:57Z</cp:lastPrinted>
  <dcterms:modified xsi:type="dcterms:W3CDTF">2016-04-19T12:03:01Z</dcterms:modified>
  <cp:category/>
  <cp:version/>
  <cp:contentType/>
  <cp:contentStatus/>
</cp:coreProperties>
</file>