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25" windowHeight="11640" activeTab="0"/>
  </bookViews>
  <sheets>
    <sheet name="Sheet1" sheetId="1" r:id="rId1"/>
  </sheets>
  <definedNames>
    <definedName name="_xlnm.Print_Area" localSheetId="0">'Sheet1'!$A$1:$D$126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<sst xmlns="http://schemas.openxmlformats.org/spreadsheetml/2006/main" count="263" uniqueCount="216">
  <si>
    <t>470</t>
  </si>
  <si>
    <t>437</t>
  </si>
  <si>
    <t>x</t>
  </si>
  <si>
    <t>433</t>
  </si>
  <si>
    <t>X</t>
  </si>
  <si>
    <t>040</t>
  </si>
  <si>
    <t>300</t>
  </si>
  <si>
    <t>Capital social rambursabil la cerere</t>
  </si>
  <si>
    <t>231</t>
  </si>
  <si>
    <t>235</t>
  </si>
  <si>
    <t>BC "Moldova-Agroindbank" S.A.</t>
  </si>
  <si>
    <t>Imobilizari necorporale</t>
  </si>
  <si>
    <t>Investitii pastrate pina la scadenta</t>
  </si>
  <si>
    <t>Angajamentele incluse in grupuri destinate cedarii, clasificate drept detinute pentru vinzare</t>
  </si>
  <si>
    <t>420</t>
  </si>
  <si>
    <t>053</t>
  </si>
  <si>
    <t>092</t>
  </si>
  <si>
    <t>010</t>
  </si>
  <si>
    <t>Alte provizioane</t>
  </si>
  <si>
    <t>Datorii privind impozitul curent</t>
  </si>
  <si>
    <t>Capital social</t>
  </si>
  <si>
    <t>261</t>
  </si>
  <si>
    <t>(-) Actiuni proprii</t>
  </si>
  <si>
    <t>222</t>
  </si>
  <si>
    <t>- Activelor financiare disponibile pentru vinzare</t>
  </si>
  <si>
    <t>Operatiuni de acoperire a unei investitiei nete printr-o operatiune din strainatate</t>
  </si>
  <si>
    <t>121</t>
  </si>
  <si>
    <t>Rezerve</t>
  </si>
  <si>
    <t>Acoperire fluxurilor de trezorerie aferente unui portofoliu impotriva riscului de rata a dobanzii</t>
  </si>
  <si>
    <t>021</t>
  </si>
  <si>
    <t>062</t>
  </si>
  <si>
    <t>Investitii in filiale, entitati associate si asocieri in participatie</t>
  </si>
  <si>
    <t>Datorii constituite prin titluri</t>
  </si>
  <si>
    <t>Conducatorul bancii   ______________________</t>
  </si>
  <si>
    <t>254</t>
  </si>
  <si>
    <t>213</t>
  </si>
  <si>
    <t>Instrumente derivate detinute pentru tranzactionare</t>
  </si>
  <si>
    <t>250</t>
  </si>
  <si>
    <t>Active imobilizate si grupuri destinate cedarii, clasificate drept detinute pentru vinzare</t>
  </si>
  <si>
    <t>Valoarea contabila</t>
  </si>
  <si>
    <t>110</t>
  </si>
  <si>
    <t>Imprumuturi si creante</t>
  </si>
  <si>
    <t>Acoperire fluxurilor de trezorerie</t>
  </si>
  <si>
    <t>480</t>
  </si>
  <si>
    <t>402</t>
  </si>
  <si>
    <t>071</t>
  </si>
  <si>
    <t>Credite si avansuri</t>
  </si>
  <si>
    <t>441</t>
  </si>
  <si>
    <t>075</t>
  </si>
  <si>
    <t>032</t>
  </si>
  <si>
    <t>- Componenta de capitaluri proprii a instrumentelor financiare compuse</t>
  </si>
  <si>
    <t>- Imobilizarilor corporale</t>
  </si>
  <si>
    <t>204</t>
  </si>
  <si>
    <t>Cauze legale in curs de solutionare si litigii privind impozitele</t>
  </si>
  <si>
    <t>200</t>
  </si>
  <si>
    <t>140</t>
  </si>
  <si>
    <t>438</t>
  </si>
  <si>
    <t>434</t>
  </si>
  <si>
    <t>Alte</t>
  </si>
  <si>
    <t>430</t>
  </si>
  <si>
    <t>043</t>
  </si>
  <si>
    <t>Datorii financiare desemnate ca fiind evaluate la valoarea justa prin profit sau pierdere</t>
  </si>
  <si>
    <t>- Capital varsat</t>
  </si>
  <si>
    <t>Alte capitaluri proprii</t>
  </si>
  <si>
    <t>Acoperire fluxurilor de trezorerie aferente unui portofoliu impotriva riscului de rata a dobinzii</t>
  </si>
  <si>
    <t>232</t>
  </si>
  <si>
    <t>050</t>
  </si>
  <si>
    <t>Numerar si echivalente de numerar</t>
  </si>
  <si>
    <t>460</t>
  </si>
  <si>
    <t>091</t>
  </si>
  <si>
    <t>310</t>
  </si>
  <si>
    <t>262</t>
  </si>
  <si>
    <t>Provizioane pentru beneficiile angajatilor</t>
  </si>
  <si>
    <t>221</t>
  </si>
  <si>
    <t>Creante privind impozitul curent</t>
  </si>
  <si>
    <t xml:space="preserve">Rezerve din reevaluare si alte diferente de evaluare </t>
  </si>
  <si>
    <t>Alte imobilizari necorporale</t>
  </si>
  <si>
    <t>- Activelor imobilizate si grupurilor destinate cedarii, clasificate drept detinute pentru vinzare</t>
  </si>
  <si>
    <t>122</t>
  </si>
  <si>
    <t>022</t>
  </si>
  <si>
    <t>490</t>
  </si>
  <si>
    <t>Alte active</t>
  </si>
  <si>
    <t>061</t>
  </si>
  <si>
    <t>Creante privind impozitele</t>
  </si>
  <si>
    <t>Angajamente in cadrul contractelor de asigurare si de reasigurare</t>
  </si>
  <si>
    <t>210</t>
  </si>
  <si>
    <t>TOTAL CAPITAL</t>
  </si>
  <si>
    <t>253</t>
  </si>
  <si>
    <t>Active financiare desemnate ca fiind evaluate la valoarea justa prin profit sau pierdere</t>
  </si>
  <si>
    <t>Interese minoritare (interese care nu presupun control)</t>
  </si>
  <si>
    <t>150</t>
  </si>
  <si>
    <t>Pierderea, profitul ce se atribuie actionarilor bancii</t>
  </si>
  <si>
    <t>- Operatiunilor de acoperire a investitiilor nete in operatiunile straine (portiunea efectiva)</t>
  </si>
  <si>
    <t>Alte instrumente de capitaluri proprii</t>
  </si>
  <si>
    <t>Active financiare detinute pentru tranzactionare</t>
  </si>
  <si>
    <t>Fond comercial</t>
  </si>
  <si>
    <t>401</t>
  </si>
  <si>
    <t>072</t>
  </si>
  <si>
    <t>442</t>
  </si>
  <si>
    <t>031</t>
  </si>
  <si>
    <t>Instrumente de datorie</t>
  </si>
  <si>
    <t>240</t>
  </si>
  <si>
    <t>DATORII</t>
  </si>
  <si>
    <t>Active financiare disponibile pentru vinzare</t>
  </si>
  <si>
    <t>Alte datorii</t>
  </si>
  <si>
    <t>203</t>
  </si>
  <si>
    <t>Dividende interimare</t>
  </si>
  <si>
    <t>100</t>
  </si>
  <si>
    <t>Rezerva minima obligatorie aferenta mijloacelor atrase in moneda liber convertibila</t>
  </si>
  <si>
    <t>Instrumente derivate - contabilitatea de acoperire</t>
  </si>
  <si>
    <t>Numerar</t>
  </si>
  <si>
    <t>431</t>
  </si>
  <si>
    <t>042</t>
  </si>
  <si>
    <t>B</t>
  </si>
  <si>
    <t>439</t>
  </si>
  <si>
    <t>435</t>
  </si>
  <si>
    <t xml:space="preserve"> FIN1-Bilantul</t>
  </si>
  <si>
    <t>Datorii privind impozitele</t>
  </si>
  <si>
    <t>270</t>
  </si>
  <si>
    <t>233</t>
  </si>
  <si>
    <t>Rezerve din reevaluare si alte diferente de evaluare aferente:</t>
  </si>
  <si>
    <t>500</t>
  </si>
  <si>
    <t>Alte rezerve</t>
  </si>
  <si>
    <t>Datorii privind impozitul aminat</t>
  </si>
  <si>
    <t>Rezervele (pierderi acumulate) aferente investitiilor in entitati contabilizate prin metoda punerii in echivalenta</t>
  </si>
  <si>
    <t>Depozite</t>
  </si>
  <si>
    <t>130</t>
  </si>
  <si>
    <t>090</t>
  </si>
  <si>
    <t>012</t>
  </si>
  <si>
    <t>422</t>
  </si>
  <si>
    <t>051</t>
  </si>
  <si>
    <t>TOTAL ACTIVE</t>
  </si>
  <si>
    <t>Pozitii scurte</t>
  </si>
  <si>
    <t>220</t>
  </si>
  <si>
    <t>1.2</t>
  </si>
  <si>
    <t>Alte datorii financiare</t>
  </si>
  <si>
    <t>160</t>
  </si>
  <si>
    <t>Investitii imobiliare</t>
  </si>
  <si>
    <t>- Imobilizarilor necorporale</t>
  </si>
  <si>
    <t>060</t>
  </si>
  <si>
    <t>Contabil-sef              _______________________</t>
  </si>
  <si>
    <t>450</t>
  </si>
  <si>
    <t>023</t>
  </si>
  <si>
    <t>A C T I V E</t>
  </si>
  <si>
    <t>- Capital subscris nevarsat</t>
  </si>
  <si>
    <t>252</t>
  </si>
  <si>
    <t>211</t>
  </si>
  <si>
    <t>151</t>
  </si>
  <si>
    <t>Acoperirea valorii juste</t>
  </si>
  <si>
    <t>Acoperirea investitiei nete printr-o operatiune din strainatate</t>
  </si>
  <si>
    <t>Active imobilizate luate in posesie si detinute pentru vinzare</t>
  </si>
  <si>
    <t>030</t>
  </si>
  <si>
    <t>482</t>
  </si>
  <si>
    <t>400</t>
  </si>
  <si>
    <t>073</t>
  </si>
  <si>
    <t>Depozite la vedere si echivalente de numerar</t>
  </si>
  <si>
    <t>1.3.</t>
  </si>
  <si>
    <t>280</t>
  </si>
  <si>
    <t>202</t>
  </si>
  <si>
    <t>Acoperirea valorii juste a unui portofoliu impotriva riscului de rata a dobanzii</t>
  </si>
  <si>
    <t>101</t>
  </si>
  <si>
    <t>432</t>
  </si>
  <si>
    <t>041</t>
  </si>
  <si>
    <t>A</t>
  </si>
  <si>
    <t>436</t>
  </si>
  <si>
    <t>080</t>
  </si>
  <si>
    <t>- Partii altor venituri si cheltuieli recunoscute aferente investitiilor in entitati, contabilizate prin metoda  punerii in echivalenta</t>
  </si>
  <si>
    <t>Provizioane</t>
  </si>
  <si>
    <t>Restructurare</t>
  </si>
  <si>
    <t>Creante privind impozitul aminat</t>
  </si>
  <si>
    <t>234</t>
  </si>
  <si>
    <t>230</t>
  </si>
  <si>
    <t>- Conversiei valutare</t>
  </si>
  <si>
    <t>Active ce tin de contractele de asigurare si reasigurare</t>
  </si>
  <si>
    <t>Cod pozitie</t>
  </si>
  <si>
    <t>Datorii financiare evaluate la cost amortizat</t>
  </si>
  <si>
    <t>AGRNMD2X</t>
  </si>
  <si>
    <t>011</t>
  </si>
  <si>
    <t>Carolina Semeniuc</t>
  </si>
  <si>
    <t>421</t>
  </si>
  <si>
    <t>052</t>
  </si>
  <si>
    <t>Unitatea de masura LEI</t>
  </si>
  <si>
    <t>Prime de capital</t>
  </si>
  <si>
    <t>223</t>
  </si>
  <si>
    <t>Datorii financiare detinute pentru tranzactionare</t>
  </si>
  <si>
    <t>Imobilizari corporale</t>
  </si>
  <si>
    <t>- Altor elemente</t>
  </si>
  <si>
    <t>260</t>
  </si>
  <si>
    <t>Angajamente de creditare si garantii</t>
  </si>
  <si>
    <t>120</t>
  </si>
  <si>
    <t>TOTAL CAPITAL SI DATORII</t>
  </si>
  <si>
    <t>410</t>
  </si>
  <si>
    <t>024</t>
  </si>
  <si>
    <t>020</t>
  </si>
  <si>
    <t xml:space="preserve">la data 29 ianuarie 2016 </t>
  </si>
  <si>
    <t>Mijloace fixe</t>
  </si>
  <si>
    <t>251</t>
  </si>
  <si>
    <t>Alte active imobilizate si grupuri destinate cedarii, clasificate drept detinute pentru vinzare</t>
  </si>
  <si>
    <t>290</t>
  </si>
  <si>
    <t>255</t>
  </si>
  <si>
    <t>212</t>
  </si>
  <si>
    <t>Modificarile de valoare justa aferente elementelor acoperite in cadrul unei operatiuni de acoperire a valorii juste a unui portofoliu impotriva riscului de rata a dobanzii</t>
  </si>
  <si>
    <t>152</t>
  </si>
  <si>
    <t>CAPITAL</t>
  </si>
  <si>
    <t>440</t>
  </si>
  <si>
    <t>074</t>
  </si>
  <si>
    <t>033</t>
  </si>
  <si>
    <t>Serghei Cebotari</t>
  </si>
  <si>
    <t>481</t>
  </si>
  <si>
    <t>070</t>
  </si>
  <si>
    <t>201</t>
  </si>
  <si>
    <t>205</t>
  </si>
  <si>
    <t>Instrumente de capitaluri proprii</t>
  </si>
  <si>
    <t>- Acoperirii fluxurilor de trezorerie [partea eficienta]</t>
  </si>
  <si>
    <t>102</t>
  </si>
  <si>
    <t>TOTAL DATORII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</si>
</sst>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"/>
    <numFmt numFmtId="175" formatCode="#,##0.0"/>
    <numFmt numFmtId="176" formatCode="#0.0"/>
    <numFmt numFmtId="177" formatCode="#0.00"/>
    <numFmt numFmtId="178" formatCode="#0.00000000000000"/>
    <numFmt numFmtId="179" formatCode="#0.0000000000000"/>
    <numFmt numFmtId="180" formatCode="#0.000000000000"/>
    <numFmt numFmtId="181" formatCode="#0.00000000000"/>
    <numFmt numFmtId="182" formatCode="#0.0000000000"/>
    <numFmt numFmtId="183" formatCode="#0.000000000"/>
    <numFmt numFmtId="184" formatCode="#0.00000000"/>
    <numFmt numFmtId="185" formatCode="#0.0000000"/>
    <numFmt numFmtId="186" formatCode="#0.000000"/>
    <numFmt numFmtId="187" formatCode="#0.00000"/>
    <numFmt numFmtId="188" formatCode="#0.0000"/>
    <numFmt numFmtId="189" formatCode="#0.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right"/>
    </xf>
    <xf numFmtId="174" fontId="4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174" fontId="0" fillId="0" borderId="0" xfId="0" applyNumberFormat="1" applyAlignment="1">
      <alignment horizontal="left"/>
    </xf>
    <xf numFmtId="174" fontId="0" fillId="0" borderId="0" xfId="0" applyNumberFormat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" fillId="33" borderId="10" xfId="0" applyNumberFormat="1" applyFont="1" applyFill="1" applyBorder="1" applyAlignment="1" applyProtection="1">
      <alignment horizontal="center" wrapText="1"/>
      <protection/>
    </xf>
    <xf numFmtId="0" fontId="1" fillId="33" borderId="11" xfId="0" applyNumberFormat="1" applyFont="1" applyFill="1" applyBorder="1" applyAlignment="1" applyProtection="1">
      <alignment horizontal="center" wrapText="1"/>
      <protection/>
    </xf>
    <xf numFmtId="0" fontId="1" fillId="33" borderId="12" xfId="0" applyNumberFormat="1" applyFont="1" applyFill="1" applyBorder="1" applyAlignment="1" applyProtection="1">
      <alignment horizontal="center" wrapText="1"/>
      <protection/>
    </xf>
    <xf numFmtId="0" fontId="1" fillId="33" borderId="13" xfId="0" applyNumberFormat="1" applyFont="1" applyFill="1" applyBorder="1" applyAlignment="1" applyProtection="1">
      <alignment horizontal="center" wrapText="1"/>
      <protection/>
    </xf>
    <xf numFmtId="174" fontId="1" fillId="33" borderId="14" xfId="0" applyNumberFormat="1" applyFont="1" applyFill="1" applyBorder="1" applyAlignment="1" applyProtection="1">
      <alignment horizontal="center" wrapText="1"/>
      <protection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12" xfId="0" applyNumberFormat="1" applyFont="1" applyFill="1" applyBorder="1" applyAlignment="1" applyProtection="1">
      <alignment horizontal="center" wrapText="1"/>
      <protection/>
    </xf>
    <xf numFmtId="174" fontId="0" fillId="0" borderId="15" xfId="0" applyNumberFormat="1" applyBorder="1" applyAlignment="1">
      <alignment horizontal="right"/>
    </xf>
    <xf numFmtId="0" fontId="7" fillId="0" borderId="16" xfId="0" applyNumberFormat="1" applyFont="1" applyFill="1" applyBorder="1" applyAlignment="1" applyProtection="1">
      <alignment wrapText="1"/>
      <protection/>
    </xf>
    <xf numFmtId="0" fontId="6" fillId="0" borderId="16" xfId="0" applyNumberFormat="1" applyFont="1" applyFill="1" applyBorder="1" applyAlignment="1" applyProtection="1">
      <alignment wrapText="1"/>
      <protection/>
    </xf>
    <xf numFmtId="0" fontId="7" fillId="0" borderId="16" xfId="0" applyNumberFormat="1" applyFont="1" applyFill="1" applyBorder="1" applyAlignment="1" applyProtection="1">
      <alignment horizontal="center" wrapText="1"/>
      <protection/>
    </xf>
    <xf numFmtId="0" fontId="7" fillId="0" borderId="17" xfId="0" applyNumberFormat="1" applyFont="1" applyFill="1" applyBorder="1" applyAlignment="1" applyProtection="1">
      <alignment wrapText="1"/>
      <protection/>
    </xf>
    <xf numFmtId="3" fontId="1" fillId="0" borderId="14" xfId="0" applyNumberFormat="1" applyFont="1" applyFill="1" applyBorder="1" applyAlignment="1" applyProtection="1">
      <alignment horizontal="right" wrapText="1"/>
      <protection/>
    </xf>
    <xf numFmtId="3" fontId="0" fillId="0" borderId="14" xfId="0" applyNumberFormat="1" applyFont="1" applyFill="1" applyBorder="1" applyAlignment="1" applyProtection="1">
      <alignment horizontal="right" wrapText="1"/>
      <protection/>
    </xf>
    <xf numFmtId="3" fontId="0" fillId="0" borderId="14" xfId="0" applyNumberFormat="1" applyFont="1" applyFill="1" applyBorder="1" applyAlignment="1" applyProtection="1">
      <alignment horizontal="right"/>
      <protection/>
    </xf>
    <xf numFmtId="0" fontId="0" fillId="0" borderId="0" xfId="0" applyNumberFormat="1" applyAlignment="1">
      <alignment horizontal="left"/>
    </xf>
    <xf numFmtId="49" fontId="1" fillId="0" borderId="18" xfId="0" applyNumberFormat="1" applyFont="1" applyFill="1" applyBorder="1" applyAlignment="1" applyProtection="1">
      <alignment horizontal="center" wrapText="1"/>
      <protection/>
    </xf>
    <xf numFmtId="3" fontId="1" fillId="0" borderId="19" xfId="0" applyNumberFormat="1" applyFont="1" applyFill="1" applyBorder="1" applyAlignment="1" applyProtection="1">
      <alignment horizontal="right" wrapText="1"/>
      <protection/>
    </xf>
    <xf numFmtId="174" fontId="1" fillId="33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7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2.7109375" style="0" customWidth="1"/>
    <col min="2" max="2" width="8.28125" style="0" customWidth="1"/>
    <col min="3" max="3" width="86.140625" style="0" customWidth="1"/>
    <col min="4" max="4" width="19.00390625" style="3" customWidth="1"/>
  </cols>
  <sheetData>
    <row r="1" spans="1:4" ht="12.75">
      <c r="A1" s="1"/>
      <c r="B1" s="2" t="s">
        <v>10</v>
      </c>
      <c r="C1" s="1"/>
      <c r="D1" s="4"/>
    </row>
    <row r="2" spans="1:4" ht="12.75">
      <c r="A2" s="1"/>
      <c r="B2" s="2" t="s">
        <v>176</v>
      </c>
      <c r="C2" s="10"/>
      <c r="D2" s="9"/>
    </row>
    <row r="3" spans="1:4" ht="12.75">
      <c r="A3" s="1"/>
      <c r="B3" s="1"/>
      <c r="C3" s="6"/>
      <c r="D3" s="4"/>
    </row>
    <row r="4" spans="1:4" ht="12.75">
      <c r="A4" s="1"/>
      <c r="B4" s="1"/>
      <c r="C4" s="6" t="s">
        <v>116</v>
      </c>
      <c r="D4" s="4"/>
    </row>
    <row r="5" spans="1:4" ht="12.75">
      <c r="A5" s="1"/>
      <c r="B5" s="1"/>
      <c r="C5" s="7" t="s">
        <v>194</v>
      </c>
      <c r="D5" s="4"/>
    </row>
    <row r="6" spans="1:4" ht="13.5" thickBot="1">
      <c r="A6" s="1"/>
      <c r="B6" s="1"/>
      <c r="C6" s="1"/>
      <c r="D6" s="5" t="s">
        <v>181</v>
      </c>
    </row>
    <row r="7" spans="1:4" ht="27.75" customHeight="1">
      <c r="A7" s="1"/>
      <c r="B7" s="11" t="s">
        <v>174</v>
      </c>
      <c r="C7" s="12"/>
      <c r="D7" s="31" t="s">
        <v>39</v>
      </c>
    </row>
    <row r="8" spans="1:4" ht="12.75" customHeight="1">
      <c r="A8" s="1"/>
      <c r="B8" s="13" t="s">
        <v>163</v>
      </c>
      <c r="C8" s="14" t="s">
        <v>113</v>
      </c>
      <c r="D8" s="15">
        <v>1</v>
      </c>
    </row>
    <row r="9" spans="1:4" ht="15.75" customHeight="1">
      <c r="A9" s="1"/>
      <c r="B9" s="16">
        <v>1.1</v>
      </c>
      <c r="C9" s="17" t="s">
        <v>143</v>
      </c>
      <c r="D9" s="20"/>
    </row>
    <row r="10" spans="1:4" ht="15.75" customHeight="1">
      <c r="A10" s="1"/>
      <c r="B10" s="18" t="s">
        <v>17</v>
      </c>
      <c r="C10" s="21" t="s">
        <v>67</v>
      </c>
      <c r="D10" s="25">
        <f>D11+D12</f>
        <v>5705447399</v>
      </c>
    </row>
    <row r="11" spans="1:4" ht="15.75" customHeight="1">
      <c r="A11" s="1"/>
      <c r="B11" s="19" t="s">
        <v>177</v>
      </c>
      <c r="C11" s="22" t="s">
        <v>110</v>
      </c>
      <c r="D11" s="26">
        <f>ABS(-534060501.4)</f>
        <v>534060501</v>
      </c>
    </row>
    <row r="12" spans="1:4" ht="15.75" customHeight="1">
      <c r="A12" s="1"/>
      <c r="B12" s="19" t="s">
        <v>128</v>
      </c>
      <c r="C12" s="22" t="s">
        <v>155</v>
      </c>
      <c r="D12" s="26">
        <f>ABS(-4592157853.6+0+0+0+0+0+0+0+-282129.4+0+0+0+0+0+0+0+0+0+-25500000+0+0+0+0+0+0+0+0+0+0+0+-47769635.6+-505651508.36+0+0+-25771.48+0+0+0+0)</f>
        <v>5171386898</v>
      </c>
    </row>
    <row r="13" spans="1:4" ht="15.75" customHeight="1">
      <c r="A13" s="1"/>
      <c r="B13" s="18" t="s">
        <v>193</v>
      </c>
      <c r="C13" s="21" t="s">
        <v>94</v>
      </c>
      <c r="D13" s="25">
        <f>SUM(D14:D17)</f>
        <v>25235573</v>
      </c>
    </row>
    <row r="14" spans="1:4" ht="15.75" customHeight="1">
      <c r="A14" s="1"/>
      <c r="B14" s="19" t="s">
        <v>29</v>
      </c>
      <c r="C14" s="22" t="s">
        <v>36</v>
      </c>
      <c r="D14" s="26">
        <f>ABS(0+0+0+-30465.83)-28988.04</f>
        <v>1478</v>
      </c>
    </row>
    <row r="15" spans="1:4" ht="15.75" customHeight="1">
      <c r="A15" s="1"/>
      <c r="B15" s="19" t="s">
        <v>79</v>
      </c>
      <c r="C15" s="22" t="s">
        <v>212</v>
      </c>
      <c r="D15" s="26">
        <f>ABS(0+0+0)</f>
        <v>0</v>
      </c>
    </row>
    <row r="16" spans="1:4" ht="15.75" customHeight="1">
      <c r="A16" s="1"/>
      <c r="B16" s="19" t="s">
        <v>142</v>
      </c>
      <c r="C16" s="22" t="s">
        <v>100</v>
      </c>
      <c r="D16" s="26">
        <f>ABS(0+0+0+-1805049+0+0+-23429046.32)</f>
        <v>25234095</v>
      </c>
    </row>
    <row r="17" spans="1:4" ht="15.75" customHeight="1">
      <c r="A17" s="1"/>
      <c r="B17" s="19" t="s">
        <v>192</v>
      </c>
      <c r="C17" s="22" t="s">
        <v>46</v>
      </c>
      <c r="D17" s="26">
        <v>0</v>
      </c>
    </row>
    <row r="18" spans="1:4" ht="15.75" customHeight="1">
      <c r="A18" s="1"/>
      <c r="B18" s="18" t="s">
        <v>151</v>
      </c>
      <c r="C18" s="21" t="s">
        <v>88</v>
      </c>
      <c r="D18" s="25">
        <v>0</v>
      </c>
    </row>
    <row r="19" spans="1:4" ht="15.75" customHeight="1">
      <c r="A19" s="1"/>
      <c r="B19" s="19" t="s">
        <v>99</v>
      </c>
      <c r="C19" s="22" t="s">
        <v>212</v>
      </c>
      <c r="D19" s="26">
        <v>0</v>
      </c>
    </row>
    <row r="20" spans="1:4" ht="15.75" customHeight="1">
      <c r="A20" s="1"/>
      <c r="B20" s="19" t="s">
        <v>49</v>
      </c>
      <c r="C20" s="22" t="s">
        <v>100</v>
      </c>
      <c r="D20" s="26">
        <v>0</v>
      </c>
    </row>
    <row r="21" spans="1:4" ht="15.75" customHeight="1">
      <c r="A21" s="1"/>
      <c r="B21" s="19" t="s">
        <v>206</v>
      </c>
      <c r="C21" s="22" t="s">
        <v>46</v>
      </c>
      <c r="D21" s="26">
        <v>0</v>
      </c>
    </row>
    <row r="22" spans="1:4" ht="15.75" customHeight="1">
      <c r="A22" s="1"/>
      <c r="B22" s="18" t="s">
        <v>5</v>
      </c>
      <c r="C22" s="21" t="s">
        <v>103</v>
      </c>
      <c r="D22" s="25">
        <f>SUM(D23:D25)</f>
        <v>176221928</v>
      </c>
    </row>
    <row r="23" spans="1:4" ht="15.75" customHeight="1">
      <c r="A23" s="1"/>
      <c r="B23" s="19" t="s">
        <v>162</v>
      </c>
      <c r="C23" s="22" t="s">
        <v>212</v>
      </c>
      <c r="D23" s="26">
        <f>ABS(-141287905.29+12321280.71+-47255303.23+0+0)</f>
        <v>176221928</v>
      </c>
    </row>
    <row r="24" spans="1:4" ht="15.75" customHeight="1">
      <c r="A24" s="1"/>
      <c r="B24" s="19" t="s">
        <v>112</v>
      </c>
      <c r="C24" s="22" t="s">
        <v>100</v>
      </c>
      <c r="D24" s="26">
        <f>ABS(0+0+0+0+0+0+0+0)</f>
        <v>0</v>
      </c>
    </row>
    <row r="25" spans="1:4" ht="15.75" customHeight="1">
      <c r="A25" s="1"/>
      <c r="B25" s="19" t="s">
        <v>60</v>
      </c>
      <c r="C25" s="22" t="s">
        <v>46</v>
      </c>
      <c r="D25" s="26">
        <v>0</v>
      </c>
    </row>
    <row r="26" spans="1:4" ht="15.75" customHeight="1">
      <c r="A26" s="1"/>
      <c r="B26" s="18" t="s">
        <v>66</v>
      </c>
      <c r="C26" s="21" t="s">
        <v>41</v>
      </c>
      <c r="D26" s="25">
        <f>SUM(D27:D29)</f>
        <v>11569920424</v>
      </c>
    </row>
    <row r="27" spans="1:4" ht="15.75" customHeight="1">
      <c r="A27" s="1"/>
      <c r="B27" s="19" t="s">
        <v>130</v>
      </c>
      <c r="C27" s="22" t="s">
        <v>100</v>
      </c>
      <c r="D27" s="26">
        <f>ABS(0+0+0+0+0)</f>
        <v>0</v>
      </c>
    </row>
    <row r="28" spans="1:4" ht="15.75" customHeight="1">
      <c r="A28" s="1"/>
      <c r="B28" s="19" t="s">
        <v>180</v>
      </c>
      <c r="C28" s="22" t="s">
        <v>108</v>
      </c>
      <c r="D28" s="26">
        <f>ABS(-1046355593.7+0)</f>
        <v>1046355594</v>
      </c>
    </row>
    <row r="29" spans="1:4" ht="15.75" customHeight="1">
      <c r="A29" s="1"/>
      <c r="B29" s="19" t="s">
        <v>15</v>
      </c>
      <c r="C29" s="22" t="s">
        <v>46</v>
      </c>
      <c r="D29" s="26">
        <f>ABS(-10549838241.39+0+25782709.51+1609774.53+-1119072.67+0+0+0+0+0+0+0)</f>
        <v>10523564830</v>
      </c>
    </row>
    <row r="30" spans="1:4" ht="15.75" customHeight="1">
      <c r="A30" s="1"/>
      <c r="B30" s="18" t="s">
        <v>139</v>
      </c>
      <c r="C30" s="21" t="s">
        <v>12</v>
      </c>
      <c r="D30" s="25">
        <f>SUM(D31:D32)</f>
        <v>447170238</v>
      </c>
    </row>
    <row r="31" spans="1:4" ht="15.75" customHeight="1">
      <c r="A31" s="1"/>
      <c r="B31" s="19" t="s">
        <v>82</v>
      </c>
      <c r="C31" s="22" t="s">
        <v>100</v>
      </c>
      <c r="D31" s="26">
        <f>ABS(0+0+0+0+0+(58048243.98-0-9028191.64)+0+0+0+-495072800+-1117490.66)</f>
        <v>447170238</v>
      </c>
    </row>
    <row r="32" spans="1:4" ht="15.75" customHeight="1">
      <c r="A32" s="1"/>
      <c r="B32" s="19" t="s">
        <v>30</v>
      </c>
      <c r="C32" s="22" t="s">
        <v>46</v>
      </c>
      <c r="D32" s="26">
        <v>0</v>
      </c>
    </row>
    <row r="33" spans="1:4" ht="15.75" customHeight="1">
      <c r="A33" s="1"/>
      <c r="B33" s="18" t="s">
        <v>209</v>
      </c>
      <c r="C33" s="21" t="s">
        <v>109</v>
      </c>
      <c r="D33" s="25" t="s">
        <v>4</v>
      </c>
    </row>
    <row r="34" spans="1:4" ht="15.75" customHeight="1">
      <c r="A34" s="1"/>
      <c r="B34" s="19" t="s">
        <v>45</v>
      </c>
      <c r="C34" s="22" t="s">
        <v>148</v>
      </c>
      <c r="D34" s="27" t="s">
        <v>2</v>
      </c>
    </row>
    <row r="35" spans="1:4" ht="15.75" customHeight="1">
      <c r="A35" s="1"/>
      <c r="B35" s="19" t="s">
        <v>97</v>
      </c>
      <c r="C35" s="22" t="s">
        <v>42</v>
      </c>
      <c r="D35" s="27" t="s">
        <v>2</v>
      </c>
    </row>
    <row r="36" spans="1:4" ht="15.75" customHeight="1">
      <c r="A36" s="1"/>
      <c r="B36" s="19" t="s">
        <v>154</v>
      </c>
      <c r="C36" s="22" t="s">
        <v>149</v>
      </c>
      <c r="D36" s="27" t="s">
        <v>2</v>
      </c>
    </row>
    <row r="37" spans="1:4" ht="15.75" customHeight="1">
      <c r="A37" s="1"/>
      <c r="B37" s="19" t="s">
        <v>205</v>
      </c>
      <c r="C37" s="22" t="s">
        <v>159</v>
      </c>
      <c r="D37" s="27" t="s">
        <v>2</v>
      </c>
    </row>
    <row r="38" spans="1:4" ht="15.75" customHeight="1">
      <c r="A38" s="1"/>
      <c r="B38" s="19" t="s">
        <v>48</v>
      </c>
      <c r="C38" s="22" t="s">
        <v>28</v>
      </c>
      <c r="D38" s="27" t="s">
        <v>2</v>
      </c>
    </row>
    <row r="39" spans="1:4" ht="32.25" customHeight="1">
      <c r="A39" s="1"/>
      <c r="B39" s="18" t="s">
        <v>165</v>
      </c>
      <c r="C39" s="21" t="s">
        <v>201</v>
      </c>
      <c r="D39" s="25" t="s">
        <v>4</v>
      </c>
    </row>
    <row r="40" spans="1:4" ht="15.75" customHeight="1">
      <c r="A40" s="1"/>
      <c r="B40" s="18" t="s">
        <v>127</v>
      </c>
      <c r="C40" s="21" t="s">
        <v>185</v>
      </c>
      <c r="D40" s="25">
        <f>SUM(D41:D42)</f>
        <v>402403225</v>
      </c>
    </row>
    <row r="41" spans="1:4" ht="15.75" customHeight="1">
      <c r="A41" s="1"/>
      <c r="B41" s="19" t="s">
        <v>69</v>
      </c>
      <c r="C41" s="22" t="s">
        <v>195</v>
      </c>
      <c r="D41" s="26">
        <f>ABS(-402403225.27)</f>
        <v>402403225</v>
      </c>
    </row>
    <row r="42" spans="1:4" ht="15.75" customHeight="1">
      <c r="A42" s="1"/>
      <c r="B42" s="19" t="s">
        <v>16</v>
      </c>
      <c r="C42" s="22" t="s">
        <v>137</v>
      </c>
      <c r="D42" s="26">
        <f>ABS(0)</f>
        <v>0</v>
      </c>
    </row>
    <row r="43" spans="1:4" ht="15.75" customHeight="1">
      <c r="A43" s="1"/>
      <c r="B43" s="18" t="s">
        <v>107</v>
      </c>
      <c r="C43" s="21" t="s">
        <v>11</v>
      </c>
      <c r="D43" s="25">
        <f>SUM(D44:D45)</f>
        <v>57424137</v>
      </c>
    </row>
    <row r="44" spans="1:4" ht="15.75" customHeight="1">
      <c r="A44" s="1"/>
      <c r="B44" s="19" t="s">
        <v>160</v>
      </c>
      <c r="C44" s="22" t="s">
        <v>95</v>
      </c>
      <c r="D44" s="26">
        <f>ABS(0+0)</f>
        <v>0</v>
      </c>
    </row>
    <row r="45" spans="1:4" ht="15.75" customHeight="1">
      <c r="A45" s="1"/>
      <c r="B45" s="19" t="s">
        <v>214</v>
      </c>
      <c r="C45" s="22" t="s">
        <v>76</v>
      </c>
      <c r="D45" s="26">
        <f>ABS(-89017932.7+0+31593795.51)</f>
        <v>57424137</v>
      </c>
    </row>
    <row r="46" spans="1:4" ht="15.75" customHeight="1">
      <c r="A46" s="1"/>
      <c r="B46" s="18" t="s">
        <v>40</v>
      </c>
      <c r="C46" s="21" t="s">
        <v>31</v>
      </c>
      <c r="D46" s="25" t="s">
        <v>4</v>
      </c>
    </row>
    <row r="47" spans="1:4" ht="15.75" customHeight="1">
      <c r="A47" s="1"/>
      <c r="B47" s="18" t="s">
        <v>189</v>
      </c>
      <c r="C47" s="21" t="s">
        <v>83</v>
      </c>
      <c r="D47" s="25">
        <f>SUM(D48:D49)</f>
        <v>0</v>
      </c>
    </row>
    <row r="48" spans="1:4" ht="15.75" customHeight="1">
      <c r="A48" s="1"/>
      <c r="B48" s="19" t="s">
        <v>26</v>
      </c>
      <c r="C48" s="22" t="s">
        <v>74</v>
      </c>
      <c r="D48" s="26">
        <f>ABS(0)</f>
        <v>0</v>
      </c>
    </row>
    <row r="49" spans="1:4" ht="15.75" customHeight="1">
      <c r="A49" s="1"/>
      <c r="B49" s="19" t="s">
        <v>78</v>
      </c>
      <c r="C49" s="22" t="s">
        <v>169</v>
      </c>
      <c r="D49" s="26">
        <f>ABS(0)</f>
        <v>0</v>
      </c>
    </row>
    <row r="50" spans="1:4" ht="15.75" customHeight="1">
      <c r="A50" s="1"/>
      <c r="B50" s="18" t="s">
        <v>126</v>
      </c>
      <c r="C50" s="21" t="s">
        <v>173</v>
      </c>
      <c r="D50" s="25" t="s">
        <v>2</v>
      </c>
    </row>
    <row r="51" spans="1:4" ht="15.75" customHeight="1">
      <c r="A51" s="1"/>
      <c r="B51" s="18" t="s">
        <v>55</v>
      </c>
      <c r="C51" s="21" t="s">
        <v>81</v>
      </c>
      <c r="D51" s="25">
        <f>ABS(-196726191.76+20286158+(IF(178120.4&lt;0,178120.4,0)))+0.8</f>
        <v>176440035</v>
      </c>
    </row>
    <row r="52" spans="1:4" ht="15.75" customHeight="1">
      <c r="A52" s="1"/>
      <c r="B52" s="18" t="s">
        <v>90</v>
      </c>
      <c r="C52" s="21" t="s">
        <v>38</v>
      </c>
      <c r="D52" s="25">
        <f>SUM(D53:D54)</f>
        <v>0</v>
      </c>
    </row>
    <row r="53" spans="1:4" ht="15.75" customHeight="1">
      <c r="A53" s="1"/>
      <c r="B53" s="19" t="s">
        <v>147</v>
      </c>
      <c r="C53" s="22" t="s">
        <v>150</v>
      </c>
      <c r="D53" s="26">
        <f>-(-279262.75+279263)</f>
        <v>0</v>
      </c>
    </row>
    <row r="54" spans="1:4" ht="15.75" customHeight="1">
      <c r="A54" s="1"/>
      <c r="B54" s="19" t="s">
        <v>202</v>
      </c>
      <c r="C54" s="22" t="s">
        <v>197</v>
      </c>
      <c r="D54" s="26">
        <f>-(0+0)</f>
        <v>0</v>
      </c>
    </row>
    <row r="55" spans="1:4" ht="15.75" customHeight="1">
      <c r="A55" s="1"/>
      <c r="B55" s="18" t="s">
        <v>136</v>
      </c>
      <c r="C55" s="21" t="s">
        <v>131</v>
      </c>
      <c r="D55" s="25">
        <f>SUM(D10,D13,D18,D22,D26,D30,D33,D39,D40,D43,D46,D47,D50,D51,D52)</f>
        <v>18560262959</v>
      </c>
    </row>
    <row r="56" spans="1:4" ht="15.75" customHeight="1">
      <c r="A56" s="1"/>
      <c r="B56" s="18" t="s">
        <v>134</v>
      </c>
      <c r="C56" s="23" t="s">
        <v>102</v>
      </c>
      <c r="D56" s="27"/>
    </row>
    <row r="57" spans="1:4" ht="15.75" customHeight="1">
      <c r="A57" s="1"/>
      <c r="B57" s="18" t="s">
        <v>54</v>
      </c>
      <c r="C57" s="21" t="s">
        <v>184</v>
      </c>
      <c r="D57" s="25">
        <f>SUM(D58:D62)</f>
        <v>16293</v>
      </c>
    </row>
    <row r="58" spans="1:4" ht="15.75" customHeight="1">
      <c r="A58" s="1"/>
      <c r="B58" s="19" t="s">
        <v>210</v>
      </c>
      <c r="C58" s="22" t="s">
        <v>36</v>
      </c>
      <c r="D58" s="26">
        <f>(0+0+26075.08+0+-9782)</f>
        <v>16293</v>
      </c>
    </row>
    <row r="59" spans="1:4" ht="15.75" customHeight="1">
      <c r="A59" s="1"/>
      <c r="B59" s="19" t="s">
        <v>158</v>
      </c>
      <c r="C59" s="22" t="s">
        <v>132</v>
      </c>
      <c r="D59" s="26">
        <v>0</v>
      </c>
    </row>
    <row r="60" spans="1:4" ht="15.75" customHeight="1">
      <c r="A60" s="1"/>
      <c r="B60" s="19" t="s">
        <v>105</v>
      </c>
      <c r="C60" s="22" t="s">
        <v>125</v>
      </c>
      <c r="D60" s="26">
        <v>0</v>
      </c>
    </row>
    <row r="61" spans="1:4" ht="15.75" customHeight="1">
      <c r="A61" s="1"/>
      <c r="B61" s="19" t="s">
        <v>52</v>
      </c>
      <c r="C61" s="22" t="s">
        <v>32</v>
      </c>
      <c r="D61" s="26">
        <v>0</v>
      </c>
    </row>
    <row r="62" spans="1:4" ht="15.75" customHeight="1">
      <c r="A62" s="1"/>
      <c r="B62" s="19" t="s">
        <v>211</v>
      </c>
      <c r="C62" s="22" t="s">
        <v>135</v>
      </c>
      <c r="D62" s="26">
        <f>ABS(0)</f>
        <v>0</v>
      </c>
    </row>
    <row r="63" spans="1:4" ht="15.75" customHeight="1">
      <c r="A63" s="1"/>
      <c r="B63" s="18" t="s">
        <v>85</v>
      </c>
      <c r="C63" s="21" t="s">
        <v>61</v>
      </c>
      <c r="D63" s="25">
        <f>SUM(D64:D66)</f>
        <v>0</v>
      </c>
    </row>
    <row r="64" spans="1:4" ht="15.75" customHeight="1">
      <c r="A64" s="1"/>
      <c r="B64" s="19" t="s">
        <v>146</v>
      </c>
      <c r="C64" s="22" t="s">
        <v>125</v>
      </c>
      <c r="D64" s="26">
        <v>0</v>
      </c>
    </row>
    <row r="65" spans="1:4" ht="15.75" customHeight="1">
      <c r="A65" s="1"/>
      <c r="B65" s="19" t="s">
        <v>200</v>
      </c>
      <c r="C65" s="22" t="s">
        <v>32</v>
      </c>
      <c r="D65" s="26">
        <v>0</v>
      </c>
    </row>
    <row r="66" spans="1:4" ht="15.75" customHeight="1">
      <c r="A66" s="1"/>
      <c r="B66" s="19" t="s">
        <v>35</v>
      </c>
      <c r="C66" s="22" t="s">
        <v>135</v>
      </c>
      <c r="D66" s="26">
        <f>ABS(0+0)</f>
        <v>0</v>
      </c>
    </row>
    <row r="67" spans="1:4" ht="15.75" customHeight="1">
      <c r="A67" s="1"/>
      <c r="B67" s="18" t="s">
        <v>133</v>
      </c>
      <c r="C67" s="21" t="s">
        <v>175</v>
      </c>
      <c r="D67" s="25">
        <f>SUM(D68:D70)</f>
        <v>15434544828</v>
      </c>
    </row>
    <row r="68" spans="1:4" ht="15.75" customHeight="1">
      <c r="A68" s="1"/>
      <c r="B68" s="19" t="s">
        <v>73</v>
      </c>
      <c r="C68" s="22" t="s">
        <v>125</v>
      </c>
      <c r="D68" s="26">
        <f>ABS(14334928356.84+44823615.28+0)</f>
        <v>14379751972</v>
      </c>
    </row>
    <row r="69" spans="1:4" ht="15.75" customHeight="1">
      <c r="A69" s="1"/>
      <c r="B69" s="19" t="s">
        <v>23</v>
      </c>
      <c r="C69" s="22" t="s">
        <v>32</v>
      </c>
      <c r="D69" s="26">
        <f>ABS(0+0)</f>
        <v>0</v>
      </c>
    </row>
    <row r="70" spans="1:4" ht="15.75" customHeight="1">
      <c r="A70" s="1"/>
      <c r="B70" s="19" t="s">
        <v>183</v>
      </c>
      <c r="C70" s="22" t="s">
        <v>135</v>
      </c>
      <c r="D70" s="26">
        <f>ABS(1046644573.39+0+8148282.85+0+0+0)</f>
        <v>1054792856</v>
      </c>
    </row>
    <row r="71" spans="1:4" ht="15.75" customHeight="1">
      <c r="A71" s="1"/>
      <c r="B71" s="18" t="s">
        <v>171</v>
      </c>
      <c r="C71" s="21" t="s">
        <v>109</v>
      </c>
      <c r="D71" s="25" t="s">
        <v>2</v>
      </c>
    </row>
    <row r="72" spans="1:4" ht="15.75" customHeight="1">
      <c r="A72" s="1"/>
      <c r="B72" s="19" t="s">
        <v>8</v>
      </c>
      <c r="C72" s="22" t="s">
        <v>148</v>
      </c>
      <c r="D72" s="27" t="s">
        <v>2</v>
      </c>
    </row>
    <row r="73" spans="1:4" ht="15.75" customHeight="1">
      <c r="A73" s="1"/>
      <c r="B73" s="19" t="s">
        <v>65</v>
      </c>
      <c r="C73" s="22" t="s">
        <v>42</v>
      </c>
      <c r="D73" s="27" t="s">
        <v>2</v>
      </c>
    </row>
    <row r="74" spans="1:4" ht="15.75" customHeight="1">
      <c r="A74" s="1"/>
      <c r="B74" s="19" t="s">
        <v>119</v>
      </c>
      <c r="C74" s="22" t="s">
        <v>25</v>
      </c>
      <c r="D74" s="27" t="s">
        <v>2</v>
      </c>
    </row>
    <row r="75" spans="1:4" ht="15.75" customHeight="1">
      <c r="A75" s="1"/>
      <c r="B75" s="19" t="s">
        <v>170</v>
      </c>
      <c r="C75" s="22" t="s">
        <v>159</v>
      </c>
      <c r="D75" s="27" t="s">
        <v>2</v>
      </c>
    </row>
    <row r="76" spans="1:4" ht="15.75" customHeight="1">
      <c r="A76" s="1"/>
      <c r="B76" s="19" t="s">
        <v>9</v>
      </c>
      <c r="C76" s="22" t="s">
        <v>64</v>
      </c>
      <c r="D76" s="27" t="s">
        <v>2</v>
      </c>
    </row>
    <row r="77" spans="1:4" ht="32.25" customHeight="1">
      <c r="A77" s="1"/>
      <c r="B77" s="18" t="s">
        <v>101</v>
      </c>
      <c r="C77" s="21" t="s">
        <v>201</v>
      </c>
      <c r="D77" s="25" t="s">
        <v>2</v>
      </c>
    </row>
    <row r="78" spans="1:4" ht="15.75" customHeight="1">
      <c r="A78" s="1"/>
      <c r="B78" s="18" t="s">
        <v>37</v>
      </c>
      <c r="C78" s="21" t="s">
        <v>167</v>
      </c>
      <c r="D78" s="25">
        <f>SUM(D79:D83)</f>
        <v>329</v>
      </c>
    </row>
    <row r="79" spans="1:4" ht="15.75" customHeight="1">
      <c r="A79" s="1"/>
      <c r="B79" s="19" t="s">
        <v>196</v>
      </c>
      <c r="C79" s="22" t="s">
        <v>72</v>
      </c>
      <c r="D79" s="26">
        <f>ABS(328.9)</f>
        <v>329</v>
      </c>
    </row>
    <row r="80" spans="1:4" ht="15.75" customHeight="1">
      <c r="A80" s="1"/>
      <c r="B80" s="19" t="s">
        <v>145</v>
      </c>
      <c r="C80" s="22" t="s">
        <v>168</v>
      </c>
      <c r="D80" s="26">
        <f>ABS(0)</f>
        <v>0</v>
      </c>
    </row>
    <row r="81" spans="1:4" ht="15.75" customHeight="1">
      <c r="A81" s="1"/>
      <c r="B81" s="19" t="s">
        <v>87</v>
      </c>
      <c r="C81" s="22" t="s">
        <v>53</v>
      </c>
      <c r="D81" s="26">
        <f>ABS(0)</f>
        <v>0</v>
      </c>
    </row>
    <row r="82" spans="1:4" ht="15.75" customHeight="1">
      <c r="A82" s="1"/>
      <c r="B82" s="19" t="s">
        <v>34</v>
      </c>
      <c r="C82" s="22" t="s">
        <v>188</v>
      </c>
      <c r="D82" s="26">
        <f>ABS(0)</f>
        <v>0</v>
      </c>
    </row>
    <row r="83" spans="1:4" ht="15.75" customHeight="1">
      <c r="A83" s="1"/>
      <c r="B83" s="19" t="s">
        <v>199</v>
      </c>
      <c r="C83" s="22" t="s">
        <v>18</v>
      </c>
      <c r="D83" s="26">
        <f>ABS(0+0)</f>
        <v>0</v>
      </c>
    </row>
    <row r="84" spans="1:4" ht="15.75" customHeight="1">
      <c r="A84" s="1"/>
      <c r="B84" s="18" t="s">
        <v>187</v>
      </c>
      <c r="C84" s="21" t="s">
        <v>117</v>
      </c>
      <c r="D84" s="25">
        <f>SUM(D85:D86)</f>
        <v>33998934</v>
      </c>
    </row>
    <row r="85" spans="1:4" ht="15.75" customHeight="1">
      <c r="A85" s="1"/>
      <c r="B85" s="19" t="s">
        <v>21</v>
      </c>
      <c r="C85" s="22" t="s">
        <v>19</v>
      </c>
      <c r="D85" s="26">
        <f>ABS(12763933.52)</f>
        <v>12763934</v>
      </c>
    </row>
    <row r="86" spans="1:4" ht="15.75" customHeight="1">
      <c r="A86" s="1"/>
      <c r="B86" s="19" t="s">
        <v>71</v>
      </c>
      <c r="C86" s="22" t="s">
        <v>123</v>
      </c>
      <c r="D86" s="26">
        <f>ABS(21235000)</f>
        <v>21235000</v>
      </c>
    </row>
    <row r="87" spans="1:4" ht="15.75" customHeight="1">
      <c r="A87" s="1"/>
      <c r="B87" s="18" t="s">
        <v>118</v>
      </c>
      <c r="C87" s="21" t="s">
        <v>84</v>
      </c>
      <c r="D87" s="25" t="s">
        <v>2</v>
      </c>
    </row>
    <row r="88" spans="1:4" ht="15.75" customHeight="1">
      <c r="A88" s="1"/>
      <c r="B88" s="18" t="s">
        <v>157</v>
      </c>
      <c r="C88" s="21" t="s">
        <v>104</v>
      </c>
      <c r="D88" s="25">
        <f>630000+128909163.71+0+(IF(178120.4&gt;0,178120.4,0))</f>
        <v>129717284</v>
      </c>
    </row>
    <row r="89" spans="1:4" ht="15.75" customHeight="1">
      <c r="A89" s="1"/>
      <c r="B89" s="18" t="s">
        <v>198</v>
      </c>
      <c r="C89" s="21" t="s">
        <v>7</v>
      </c>
      <c r="D89" s="25" t="s">
        <v>2</v>
      </c>
    </row>
    <row r="90" spans="1:4" ht="30.75" customHeight="1">
      <c r="A90" s="1"/>
      <c r="B90" s="18" t="s">
        <v>6</v>
      </c>
      <c r="C90" s="21" t="s">
        <v>13</v>
      </c>
      <c r="D90" s="25">
        <v>0</v>
      </c>
    </row>
    <row r="91" spans="1:4" ht="15.75" customHeight="1">
      <c r="A91" s="1"/>
      <c r="B91" s="18" t="s">
        <v>70</v>
      </c>
      <c r="C91" s="21" t="s">
        <v>215</v>
      </c>
      <c r="D91" s="25">
        <f>SUM(D57,D63,D67,D71,D77,D78,D84,D87,D88,D89,D90)</f>
        <v>15598277668</v>
      </c>
    </row>
    <row r="92" spans="1:4" ht="15.75" customHeight="1">
      <c r="A92" s="1"/>
      <c r="B92" s="18" t="s">
        <v>156</v>
      </c>
      <c r="C92" s="23" t="s">
        <v>203</v>
      </c>
      <c r="D92" s="27"/>
    </row>
    <row r="93" spans="1:4" ht="15.75" customHeight="1">
      <c r="A93" s="1"/>
      <c r="B93" s="18" t="s">
        <v>153</v>
      </c>
      <c r="C93" s="21" t="s">
        <v>20</v>
      </c>
      <c r="D93" s="25">
        <f>SUM(D94:D95)</f>
        <v>207526800</v>
      </c>
    </row>
    <row r="94" spans="1:4" ht="15.75" customHeight="1">
      <c r="A94" s="1"/>
      <c r="B94" s="19" t="s">
        <v>96</v>
      </c>
      <c r="C94" s="22" t="s">
        <v>62</v>
      </c>
      <c r="D94" s="26">
        <f>ABS(207526800)</f>
        <v>207526800</v>
      </c>
    </row>
    <row r="95" spans="1:4" ht="15.75" customHeight="1">
      <c r="A95" s="1"/>
      <c r="B95" s="19" t="s">
        <v>44</v>
      </c>
      <c r="C95" s="22" t="s">
        <v>144</v>
      </c>
      <c r="D95" s="26">
        <v>0</v>
      </c>
    </row>
    <row r="96" spans="1:4" ht="15.75" customHeight="1">
      <c r="A96" s="1"/>
      <c r="B96" s="18" t="s">
        <v>191</v>
      </c>
      <c r="C96" s="21" t="s">
        <v>182</v>
      </c>
      <c r="D96" s="25">
        <f>ABS(104536916)</f>
        <v>104536916</v>
      </c>
    </row>
    <row r="97" spans="1:4" ht="15.75" customHeight="1">
      <c r="A97" s="1"/>
      <c r="B97" s="18" t="s">
        <v>14</v>
      </c>
      <c r="C97" s="21" t="s">
        <v>63</v>
      </c>
      <c r="D97" s="25">
        <f>SUM(D98:D99)</f>
        <v>0</v>
      </c>
    </row>
    <row r="98" spans="1:4" ht="15.75" customHeight="1">
      <c r="A98" s="1"/>
      <c r="B98" s="19" t="s">
        <v>179</v>
      </c>
      <c r="C98" s="22" t="s">
        <v>50</v>
      </c>
      <c r="D98" s="26">
        <v>0</v>
      </c>
    </row>
    <row r="99" spans="1:4" ht="15.75" customHeight="1">
      <c r="A99" s="1"/>
      <c r="B99" s="19" t="s">
        <v>129</v>
      </c>
      <c r="C99" s="22" t="s">
        <v>93</v>
      </c>
      <c r="D99" s="26">
        <v>0</v>
      </c>
    </row>
    <row r="100" spans="1:4" ht="15.75" customHeight="1">
      <c r="A100" s="1"/>
      <c r="B100" s="18" t="s">
        <v>59</v>
      </c>
      <c r="C100" s="21" t="s">
        <v>120</v>
      </c>
      <c r="D100" s="25">
        <f>SUM(D101:D109)</f>
        <v>193856827</v>
      </c>
    </row>
    <row r="101" spans="1:4" ht="15.75" customHeight="1">
      <c r="A101" s="1"/>
      <c r="B101" s="19" t="s">
        <v>111</v>
      </c>
      <c r="C101" s="22" t="s">
        <v>51</v>
      </c>
      <c r="D101" s="26">
        <f>ABS(149436523.55)</f>
        <v>149436524</v>
      </c>
    </row>
    <row r="102" spans="1:4" ht="15.75" customHeight="1">
      <c r="A102" s="1"/>
      <c r="B102" s="19" t="s">
        <v>161</v>
      </c>
      <c r="C102" s="22" t="s">
        <v>138</v>
      </c>
      <c r="D102" s="26">
        <f>ABS(0)</f>
        <v>0</v>
      </c>
    </row>
    <row r="103" spans="1:4" ht="15.75" customHeight="1">
      <c r="A103" s="1"/>
      <c r="B103" s="19" t="s">
        <v>3</v>
      </c>
      <c r="C103" s="22" t="s">
        <v>92</v>
      </c>
      <c r="D103" s="26" t="s">
        <v>2</v>
      </c>
    </row>
    <row r="104" spans="1:4" ht="15.75" customHeight="1">
      <c r="A104" s="1"/>
      <c r="B104" s="19" t="s">
        <v>57</v>
      </c>
      <c r="C104" s="22" t="s">
        <v>172</v>
      </c>
      <c r="D104" s="26" t="s">
        <v>2</v>
      </c>
    </row>
    <row r="105" spans="1:4" ht="15.75" customHeight="1">
      <c r="A105" s="1"/>
      <c r="B105" s="19" t="s">
        <v>115</v>
      </c>
      <c r="C105" s="22" t="s">
        <v>213</v>
      </c>
      <c r="D105" s="26" t="s">
        <v>2</v>
      </c>
    </row>
    <row r="106" spans="1:4" ht="15.75" customHeight="1">
      <c r="A106" s="1"/>
      <c r="B106" s="19" t="s">
        <v>164</v>
      </c>
      <c r="C106" s="22" t="s">
        <v>24</v>
      </c>
      <c r="D106" s="26">
        <f>ABS(44420303.23)</f>
        <v>44420303</v>
      </c>
    </row>
    <row r="107" spans="1:4" ht="15.75" customHeight="1">
      <c r="A107" s="1"/>
      <c r="B107" s="19" t="s">
        <v>1</v>
      </c>
      <c r="C107" s="22" t="s">
        <v>77</v>
      </c>
      <c r="D107" s="26">
        <f>ABS(0)</f>
        <v>0</v>
      </c>
    </row>
    <row r="108" spans="1:4" ht="31.5" customHeight="1">
      <c r="A108" s="1"/>
      <c r="B108" s="19" t="s">
        <v>56</v>
      </c>
      <c r="C108" s="22" t="s">
        <v>166</v>
      </c>
      <c r="D108" s="26" t="s">
        <v>2</v>
      </c>
    </row>
    <row r="109" spans="1:4" ht="15.75" customHeight="1">
      <c r="A109" s="1"/>
      <c r="B109" s="19" t="s">
        <v>114</v>
      </c>
      <c r="C109" s="22" t="s">
        <v>186</v>
      </c>
      <c r="D109" s="26">
        <v>0</v>
      </c>
    </row>
    <row r="110" spans="1:4" ht="15.75" customHeight="1">
      <c r="A110" s="1"/>
      <c r="B110" s="18" t="s">
        <v>204</v>
      </c>
      <c r="C110" s="21" t="s">
        <v>27</v>
      </c>
      <c r="D110" s="25">
        <f>SUM(D111:D112)</f>
        <v>2456064748</v>
      </c>
    </row>
    <row r="111" spans="1:4" ht="29.25" customHeight="1">
      <c r="A111" s="1"/>
      <c r="B111" s="19" t="s">
        <v>47</v>
      </c>
      <c r="C111" s="22" t="s">
        <v>124</v>
      </c>
      <c r="D111" s="26" t="s">
        <v>2</v>
      </c>
    </row>
    <row r="112" spans="1:4" ht="15.75" customHeight="1">
      <c r="A112" s="1"/>
      <c r="B112" s="19" t="s">
        <v>98</v>
      </c>
      <c r="C112" s="22" t="s">
        <v>122</v>
      </c>
      <c r="D112" s="26">
        <f>ABS(2456064748.02)</f>
        <v>2456064748</v>
      </c>
    </row>
    <row r="113" spans="1:4" ht="15.75" customHeight="1">
      <c r="A113" s="1"/>
      <c r="B113" s="18" t="s">
        <v>141</v>
      </c>
      <c r="C113" s="21" t="s">
        <v>22</v>
      </c>
      <c r="D113" s="25">
        <f>ABS(0)</f>
        <v>0</v>
      </c>
    </row>
    <row r="114" spans="1:4" ht="15.75" customHeight="1">
      <c r="A114" s="1"/>
      <c r="B114" s="18" t="s">
        <v>68</v>
      </c>
      <c r="C114" s="21" t="s">
        <v>91</v>
      </c>
      <c r="D114" s="25" t="s">
        <v>2</v>
      </c>
    </row>
    <row r="115" spans="1:4" ht="15.75" customHeight="1">
      <c r="A115" s="1"/>
      <c r="B115" s="18" t="s">
        <v>0</v>
      </c>
      <c r="C115" s="21" t="s">
        <v>106</v>
      </c>
      <c r="D115" s="25">
        <f>0</f>
        <v>0</v>
      </c>
    </row>
    <row r="116" spans="1:4" ht="15.75" customHeight="1">
      <c r="A116" s="1"/>
      <c r="B116" s="18" t="s">
        <v>43</v>
      </c>
      <c r="C116" s="21" t="s">
        <v>89</v>
      </c>
      <c r="D116" s="25" t="s">
        <v>2</v>
      </c>
    </row>
    <row r="117" spans="1:4" ht="15.75" customHeight="1">
      <c r="A117" s="1"/>
      <c r="B117" s="19" t="s">
        <v>208</v>
      </c>
      <c r="C117" s="22" t="s">
        <v>75</v>
      </c>
      <c r="D117" s="27" t="s">
        <v>2</v>
      </c>
    </row>
    <row r="118" spans="1:4" ht="15.75" customHeight="1">
      <c r="A118" s="1"/>
      <c r="B118" s="19" t="s">
        <v>152</v>
      </c>
      <c r="C118" s="22" t="s">
        <v>58</v>
      </c>
      <c r="D118" s="27" t="s">
        <v>2</v>
      </c>
    </row>
    <row r="119" spans="1:4" ht="15.75" customHeight="1">
      <c r="A119" s="1"/>
      <c r="B119" s="18" t="s">
        <v>80</v>
      </c>
      <c r="C119" s="21" t="s">
        <v>86</v>
      </c>
      <c r="D119" s="25">
        <f>SUM(D93,D96,D97,D100,D110,-D113,D114,D115,D116)</f>
        <v>2961985291</v>
      </c>
    </row>
    <row r="120" spans="1:4" ht="15.75" customHeight="1" thickBot="1">
      <c r="A120" s="1"/>
      <c r="B120" s="29" t="s">
        <v>121</v>
      </c>
      <c r="C120" s="24" t="s">
        <v>190</v>
      </c>
      <c r="D120" s="30">
        <f>SUM(D91,D119)</f>
        <v>18560262959</v>
      </c>
    </row>
    <row r="121" spans="1:4" ht="12.75">
      <c r="A121" s="1"/>
      <c r="B121" s="1"/>
      <c r="C121" s="1"/>
      <c r="D121" s="4"/>
    </row>
    <row r="122" spans="1:4" ht="12.75">
      <c r="A122" s="1"/>
      <c r="B122" s="1"/>
      <c r="C122" s="1"/>
      <c r="D122" s="4"/>
    </row>
    <row r="123" spans="1:4" ht="68.25" customHeight="1">
      <c r="A123" s="1"/>
      <c r="B123" s="32" t="s">
        <v>33</v>
      </c>
      <c r="C123" s="32"/>
      <c r="D123" s="8" t="s">
        <v>207</v>
      </c>
    </row>
    <row r="124" spans="1:4" ht="34.5" customHeight="1">
      <c r="A124" s="1"/>
      <c r="B124" s="28"/>
      <c r="C124" s="28"/>
      <c r="D124" s="8"/>
    </row>
    <row r="125" spans="1:4" ht="37.5" customHeight="1">
      <c r="A125" s="1"/>
      <c r="B125" s="32" t="s">
        <v>140</v>
      </c>
      <c r="C125" s="32"/>
      <c r="D125" s="8" t="s">
        <v>178</v>
      </c>
    </row>
    <row r="126" spans="1:4" ht="12.75" customHeight="1">
      <c r="A126" s="1"/>
      <c r="B126" s="1"/>
      <c r="C126" s="1"/>
      <c r="D126" s="4"/>
    </row>
    <row r="127" spans="1:4" ht="12.75">
      <c r="A127" s="1"/>
      <c r="B127" s="1"/>
      <c r="C127" s="1"/>
      <c r="D127" s="8"/>
    </row>
  </sheetData>
  <sheetProtection/>
  <mergeCells count="2">
    <mergeCell ref="B123:C123"/>
    <mergeCell ref="B125:C125"/>
  </mergeCells>
  <printOptions/>
  <pageMargins left="0.94" right="0.2362204724409449" top="0.61" bottom="0.5511811023622047" header="0.31496062992125984" footer="0.35433070866141736"/>
  <pageSetup firstPageNumber="1" useFirstPageNumber="1" fitToHeight="2" horizontalDpi="600" verticalDpi="600" orientation="portrait" paperSize="9" scale="70" r:id="rId1"/>
  <rowBreaks count="1" manualBreakCount="1">
    <brk id="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2016-02-01T07:53:36Z</cp:lastPrinted>
  <dcterms:modified xsi:type="dcterms:W3CDTF">2016-02-10T07:39:08Z</dcterms:modified>
  <cp:category/>
  <cp:version/>
  <cp:contentType/>
  <cp:contentStatus/>
</cp:coreProperties>
</file>