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1820" activeTab="0"/>
  </bookViews>
  <sheets>
    <sheet name="Anexa 3" sheetId="1" r:id="rId1"/>
  </sheets>
  <definedNames>
    <definedName name="_xlnm.Print_Area" localSheetId="0">'Anexa 3'!$A$2:$M$42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<sst xmlns="http://schemas.openxmlformats.org/spreadsheetml/2006/main" count="49" uniqueCount="25">
  <si>
    <t>de catre bancile din Republica Moldova</t>
  </si>
  <si>
    <t>acceptate in MDL</t>
  </si>
  <si>
    <t>lunii gestionare</t>
  </si>
  <si>
    <t>- depozitele bancilor</t>
  </si>
  <si>
    <t>Informatia privind depozitele</t>
  </si>
  <si>
    <t>acceptate in valuta straina **</t>
  </si>
  <si>
    <t>a informatiei aferente activitatilor lor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</si>
  <si>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</si>
  <si>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</si>
  <si>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</si>
  <si>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</si>
  <si>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</si>
  <si>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</si>
  <si>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</si>
  <si>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Depozite la termen cu dobanda:</t>
  </si>
  <si>
    <t xml:space="preserve">Portofoliul de depozite, mii lei, sold la sfirsitul </t>
  </si>
  <si>
    <t>Anexa 3</t>
  </si>
  <si>
    <t>Rata medie a dobanzii aferenta soldurilor depozitelor ***, % la sfirsitul</t>
  </si>
  <si>
    <t>A</t>
  </si>
  <si>
    <t>la Regulamentul cu privire la dezvaluirea</t>
  </si>
  <si>
    <t>Total depozite:</t>
  </si>
  <si>
    <t>anului precedent celui gestionar</t>
  </si>
  <si>
    <t>Tipul de depozit</t>
  </si>
  <si>
    <t>la situatia   30.11.2016</t>
  </si>
  <si>
    <t>Depozite la vedere cu dobanda: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</si>
</sst>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wrapText="1"/>
      <protection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38100</xdr:rowOff>
    </xdr:from>
    <xdr:to>
      <xdr:col>10</xdr:col>
      <xdr:colOff>542925</xdr:colOff>
      <xdr:row>45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00584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7">
      <selection activeCell="M46" sqref="A33:M46"/>
    </sheetView>
  </sheetViews>
  <sheetFormatPr defaultColWidth="9.140625" defaultRowHeight="12.75"/>
  <cols>
    <col min="1" max="1" width="32.140625" style="1" customWidth="1"/>
    <col min="2" max="3" width="12.8515625" style="1" customWidth="1"/>
    <col min="4" max="5" width="14.140625" style="1" customWidth="1"/>
    <col min="6" max="6" width="16.140625" style="1" customWidth="1"/>
    <col min="7" max="7" width="13.00390625" style="1" customWidth="1"/>
    <col min="8" max="16384" width="9.140625" style="1" customWidth="1"/>
  </cols>
  <sheetData>
    <row r="1" spans="1:13" ht="12.75">
      <c r="A1" s="2"/>
      <c r="B1" s="2"/>
      <c r="C1" s="2"/>
      <c r="F1" s="2"/>
      <c r="G1" s="2"/>
      <c r="H1" s="2"/>
      <c r="J1" s="2"/>
      <c r="K1" s="26"/>
      <c r="L1" s="2"/>
      <c r="M1" s="2"/>
    </row>
    <row r="2" spans="1:13" ht="12.75">
      <c r="A2" s="2"/>
      <c r="B2" s="2"/>
      <c r="C2" s="2"/>
      <c r="F2" s="2"/>
      <c r="G2" s="2"/>
      <c r="H2" s="2"/>
      <c r="J2" s="2"/>
      <c r="L2" s="2"/>
      <c r="M2" s="25" t="s">
        <v>16</v>
      </c>
    </row>
    <row r="3" spans="1:13" ht="12.75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9" t="s">
        <v>19</v>
      </c>
      <c r="K3" s="79"/>
      <c r="L3" s="79"/>
      <c r="M3" s="79"/>
    </row>
    <row r="4" spans="1:13" ht="12.75">
      <c r="A4" s="78" t="s">
        <v>9</v>
      </c>
      <c r="B4" s="78"/>
      <c r="C4" s="78"/>
      <c r="D4" s="78"/>
      <c r="E4" s="78"/>
      <c r="F4" s="78"/>
      <c r="G4" s="78"/>
      <c r="H4" s="78"/>
      <c r="I4" s="78"/>
      <c r="J4" s="79" t="s">
        <v>0</v>
      </c>
      <c r="K4" s="79"/>
      <c r="L4" s="79"/>
      <c r="M4" s="79"/>
    </row>
    <row r="5" spans="1:13" ht="12.75">
      <c r="A5" s="2"/>
      <c r="J5" s="79" t="s">
        <v>6</v>
      </c>
      <c r="K5" s="79"/>
      <c r="L5" s="79"/>
      <c r="M5" s="79"/>
    </row>
    <row r="6" spans="1:13" ht="12.75">
      <c r="A6" s="78" t="s">
        <v>23</v>
      </c>
      <c r="B6" s="78"/>
      <c r="C6" s="78"/>
      <c r="D6" s="78"/>
      <c r="E6" s="78"/>
      <c r="F6" s="78"/>
      <c r="G6" s="78"/>
      <c r="H6" s="78"/>
      <c r="I6" s="78"/>
      <c r="J6" s="3"/>
      <c r="K6" s="3"/>
      <c r="L6" s="3"/>
      <c r="M6" s="3"/>
    </row>
    <row r="7" ht="12.75">
      <c r="A7" s="2"/>
    </row>
    <row r="8" spans="1:13" ht="42.75" customHeight="1">
      <c r="A8" s="81" t="s">
        <v>22</v>
      </c>
      <c r="B8" s="77" t="s">
        <v>15</v>
      </c>
      <c r="C8" s="77"/>
      <c r="D8" s="77"/>
      <c r="E8" s="77"/>
      <c r="F8" s="77"/>
      <c r="G8" s="89"/>
      <c r="H8" s="77" t="s">
        <v>17</v>
      </c>
      <c r="I8" s="77"/>
      <c r="J8" s="77"/>
      <c r="K8" s="77"/>
      <c r="L8" s="77"/>
      <c r="M8" s="77"/>
    </row>
    <row r="9" spans="1:13" ht="12.75">
      <c r="A9" s="81"/>
      <c r="B9" s="83" t="s">
        <v>2</v>
      </c>
      <c r="C9" s="84"/>
      <c r="D9" s="88" t="s">
        <v>12</v>
      </c>
      <c r="E9" s="88"/>
      <c r="F9" s="85" t="s">
        <v>21</v>
      </c>
      <c r="G9" s="86"/>
      <c r="H9" s="87" t="s">
        <v>2</v>
      </c>
      <c r="I9" s="87"/>
      <c r="J9" s="80" t="s">
        <v>12</v>
      </c>
      <c r="K9" s="80"/>
      <c r="L9" s="75" t="s">
        <v>21</v>
      </c>
      <c r="M9" s="76"/>
    </row>
    <row r="10" spans="1:13" ht="38.25">
      <c r="A10" s="82"/>
      <c r="B10" s="4" t="s">
        <v>1</v>
      </c>
      <c r="C10" s="5" t="s">
        <v>5</v>
      </c>
      <c r="D10" s="6" t="s">
        <v>1</v>
      </c>
      <c r="E10" s="7" t="s">
        <v>5</v>
      </c>
      <c r="F10" s="6" t="s">
        <v>1</v>
      </c>
      <c r="G10" s="8" t="s">
        <v>5</v>
      </c>
      <c r="H10" s="9" t="s">
        <v>1</v>
      </c>
      <c r="I10" s="10" t="s">
        <v>8</v>
      </c>
      <c r="J10" s="11" t="s">
        <v>1</v>
      </c>
      <c r="K10" s="11" t="s">
        <v>8</v>
      </c>
      <c r="L10" s="12" t="s">
        <v>1</v>
      </c>
      <c r="M10" s="13" t="s">
        <v>8</v>
      </c>
    </row>
    <row r="11" spans="1:13" ht="12.75">
      <c r="A11" s="14" t="s">
        <v>18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10</v>
      </c>
      <c r="B12" s="45"/>
      <c r="C12" s="46"/>
      <c r="D12" s="47"/>
      <c r="E12" s="48"/>
      <c r="F12" s="48"/>
      <c r="G12" s="48"/>
      <c r="H12" s="19"/>
      <c r="I12" s="19"/>
      <c r="J12" s="19"/>
      <c r="K12" s="19"/>
      <c r="L12" s="20"/>
      <c r="M12" s="21"/>
    </row>
    <row r="13" spans="1:13" ht="12.75">
      <c r="A13" s="22" t="s">
        <v>13</v>
      </c>
      <c r="B13" s="49">
        <f>(288062727.2+664502.12)/1000</f>
        <v>288727</v>
      </c>
      <c r="C13" s="50">
        <f>(669861940.9+0)/1000</f>
        <v>669862</v>
      </c>
      <c r="D13" s="49">
        <f>(273794887.23+744165.49)/1000</f>
        <v>274539</v>
      </c>
      <c r="E13" s="50">
        <f>(661502365.14+0)/1000</f>
        <v>661502</v>
      </c>
      <c r="F13" s="49">
        <f>(228249504.15+768690.62)/1000</f>
        <v>229018</v>
      </c>
      <c r="G13" s="51">
        <f>(650235913.74+0)/1000</f>
        <v>650236</v>
      </c>
      <c r="H13" s="30">
        <v>0</v>
      </c>
      <c r="I13" s="30">
        <v>0</v>
      </c>
      <c r="J13" s="30">
        <v>0</v>
      </c>
      <c r="K13" s="33">
        <v>0</v>
      </c>
      <c r="L13" s="30">
        <v>0</v>
      </c>
      <c r="M13" s="34">
        <v>0</v>
      </c>
    </row>
    <row r="14" spans="1:13" ht="12.75">
      <c r="A14" s="22" t="s">
        <v>7</v>
      </c>
      <c r="B14" s="52">
        <f>(1387263063.24+0)/1000</f>
        <v>1387263</v>
      </c>
      <c r="C14" s="53">
        <f>(1135173115.96+0)/1000</f>
        <v>1135173</v>
      </c>
      <c r="D14" s="52">
        <f>(1384824331.51+0)/1000</f>
        <v>1384824</v>
      </c>
      <c r="E14" s="53">
        <f>(1088981590.66+0)/1000</f>
        <v>1088982</v>
      </c>
      <c r="F14" s="52">
        <f>(1176942992.26+0)/1000</f>
        <v>1176943</v>
      </c>
      <c r="G14" s="54">
        <f>(1005630604.4+0)/1000</f>
        <v>1005631</v>
      </c>
      <c r="H14" s="30">
        <v>0</v>
      </c>
      <c r="I14" s="30">
        <v>0</v>
      </c>
      <c r="J14" s="30">
        <v>0</v>
      </c>
      <c r="K14" s="33">
        <v>0</v>
      </c>
      <c r="L14" s="30">
        <v>0</v>
      </c>
      <c r="M14" s="34">
        <v>0</v>
      </c>
    </row>
    <row r="15" spans="1:13" ht="12.75">
      <c r="A15" s="22" t="s">
        <v>3</v>
      </c>
      <c r="B15" s="55">
        <f>0/1000</f>
        <v>0</v>
      </c>
      <c r="C15" s="50">
        <f>3207751.88/1000</f>
        <v>3208</v>
      </c>
      <c r="D15" s="55">
        <f>0/1000</f>
        <v>0</v>
      </c>
      <c r="E15" s="50">
        <f>28409.79/1000</f>
        <v>28</v>
      </c>
      <c r="F15" s="55">
        <f>0/1000</f>
        <v>0</v>
      </c>
      <c r="G15" s="51">
        <f>1334288.85/1000</f>
        <v>1334</v>
      </c>
      <c r="H15" s="30">
        <v>0</v>
      </c>
      <c r="I15" s="30">
        <v>0</v>
      </c>
      <c r="J15" s="30">
        <v>0</v>
      </c>
      <c r="K15" s="33">
        <v>0</v>
      </c>
      <c r="L15" s="30">
        <v>0</v>
      </c>
      <c r="M15" s="34">
        <v>0</v>
      </c>
    </row>
    <row r="16" spans="1:13" ht="12.75">
      <c r="A16" s="27" t="s">
        <v>24</v>
      </c>
      <c r="B16" s="52"/>
      <c r="C16" s="56"/>
      <c r="D16" s="52"/>
      <c r="E16" s="56"/>
      <c r="F16" s="52"/>
      <c r="G16" s="57"/>
      <c r="H16" s="31"/>
      <c r="I16" s="31"/>
      <c r="J16" s="31"/>
      <c r="K16" s="35"/>
      <c r="L16" s="31"/>
      <c r="M16" s="36"/>
    </row>
    <row r="17" spans="1:13" ht="12.75">
      <c r="A17" s="22" t="s">
        <v>13</v>
      </c>
      <c r="B17" s="55">
        <f>(682556640.96+430919.02)/1000</f>
        <v>682988</v>
      </c>
      <c r="C17" s="55">
        <f>(10481935.24+0)/1000</f>
        <v>10482</v>
      </c>
      <c r="D17" s="55">
        <f>(650907598.73+430919.02)/1000</f>
        <v>651339</v>
      </c>
      <c r="E17" s="55">
        <f>(11403692.95+0)/1000</f>
        <v>11404</v>
      </c>
      <c r="F17" s="55">
        <f>(470728630.7+432437.79)/1000</f>
        <v>471161</v>
      </c>
      <c r="G17" s="58">
        <f>(9156436.23+0)/1000</f>
        <v>9156</v>
      </c>
      <c r="H17" s="30">
        <v>2.09</v>
      </c>
      <c r="I17" s="30">
        <v>2</v>
      </c>
      <c r="J17" s="30">
        <v>2.11</v>
      </c>
      <c r="K17" s="33">
        <v>2</v>
      </c>
      <c r="L17" s="30">
        <v>1.89</v>
      </c>
      <c r="M17" s="34">
        <v>2</v>
      </c>
    </row>
    <row r="18" spans="1:13" ht="12.75">
      <c r="A18" s="22" t="s">
        <v>7</v>
      </c>
      <c r="B18" s="52">
        <f>(210465138.21+0)/1000</f>
        <v>210465</v>
      </c>
      <c r="C18" s="59">
        <f>(26950788.92+0)/1000</f>
        <v>26951</v>
      </c>
      <c r="D18" s="52">
        <f>(413731788.48+0)/1000</f>
        <v>413732</v>
      </c>
      <c r="E18" s="59">
        <f>(35795112.11+0)/1000</f>
        <v>35795</v>
      </c>
      <c r="F18" s="52">
        <f>(242297700.8+0)/1000</f>
        <v>242298</v>
      </c>
      <c r="G18" s="60">
        <f>(32761671.27+0)/1000</f>
        <v>32762</v>
      </c>
      <c r="H18" s="30">
        <v>1.28</v>
      </c>
      <c r="I18" s="30">
        <v>0.71</v>
      </c>
      <c r="J18" s="30">
        <v>1.29</v>
      </c>
      <c r="K18" s="33">
        <v>0.97</v>
      </c>
      <c r="L18" s="32">
        <v>4.08</v>
      </c>
      <c r="M18" s="34">
        <v>0.62</v>
      </c>
    </row>
    <row r="19" spans="1:13" ht="12.75">
      <c r="A19" s="22" t="s">
        <v>3</v>
      </c>
      <c r="B19" s="55">
        <f>0/1000</f>
        <v>0</v>
      </c>
      <c r="C19" s="50">
        <f>0/1000</f>
        <v>0</v>
      </c>
      <c r="D19" s="55">
        <f>0/1000</f>
        <v>0</v>
      </c>
      <c r="E19" s="50">
        <f>7803477.1/1000</f>
        <v>7803</v>
      </c>
      <c r="F19" s="55">
        <f>0/1000</f>
        <v>0</v>
      </c>
      <c r="G19" s="51">
        <f>7469126.76/1000</f>
        <v>7469</v>
      </c>
      <c r="H19" s="30">
        <v>0</v>
      </c>
      <c r="I19" s="30">
        <v>0</v>
      </c>
      <c r="J19" s="30">
        <v>0</v>
      </c>
      <c r="K19" s="33">
        <v>2</v>
      </c>
      <c r="L19" s="30">
        <v>0</v>
      </c>
      <c r="M19" s="34">
        <v>2</v>
      </c>
    </row>
    <row r="20" spans="1:13" ht="12.75">
      <c r="A20" s="27" t="s">
        <v>11</v>
      </c>
      <c r="B20" s="52"/>
      <c r="C20" s="53"/>
      <c r="D20" s="52"/>
      <c r="E20" s="53"/>
      <c r="F20" s="52"/>
      <c r="G20" s="54"/>
      <c r="H20" s="31"/>
      <c r="I20" s="31"/>
      <c r="J20" s="31"/>
      <c r="K20" s="35"/>
      <c r="L20" s="31"/>
      <c r="M20" s="36"/>
    </row>
    <row r="21" spans="1:13" ht="12.75">
      <c r="A21" s="22" t="s">
        <v>13</v>
      </c>
      <c r="B21" s="55">
        <f>(516777.5+14973.96)/1000</f>
        <v>532</v>
      </c>
      <c r="C21" s="50">
        <f>(252645.34+181521.75)/1000</f>
        <v>434</v>
      </c>
      <c r="D21" s="55">
        <f>(521777.5+14973.96)/1000</f>
        <v>537</v>
      </c>
      <c r="E21" s="50">
        <f>(249702.87+176039.95)/1000</f>
        <v>426</v>
      </c>
      <c r="F21" s="55">
        <f>(304777.5+119424.71)/1000</f>
        <v>424</v>
      </c>
      <c r="G21" s="51">
        <f>(250096.03+0)/1000</f>
        <v>250</v>
      </c>
      <c r="H21" s="30">
        <v>0</v>
      </c>
      <c r="I21" s="30">
        <v>0</v>
      </c>
      <c r="J21" s="30">
        <v>0</v>
      </c>
      <c r="K21" s="33">
        <v>0</v>
      </c>
      <c r="L21" s="30">
        <v>0</v>
      </c>
      <c r="M21" s="34">
        <v>0</v>
      </c>
    </row>
    <row r="22" spans="1:13" ht="12.75">
      <c r="A22" s="22" t="s">
        <v>7</v>
      </c>
      <c r="B22" s="52">
        <f>11739897/1000</f>
        <v>11740</v>
      </c>
      <c r="C22" s="56">
        <f>13305029.5/1000</f>
        <v>13305</v>
      </c>
      <c r="D22" s="52">
        <f>9920874.38/1000</f>
        <v>9921</v>
      </c>
      <c r="E22" s="56">
        <f>694203.77/1000</f>
        <v>694</v>
      </c>
      <c r="F22" s="52">
        <f>12510096.98/1000</f>
        <v>12510</v>
      </c>
      <c r="G22" s="57">
        <f>1751905.39/1000</f>
        <v>1752</v>
      </c>
      <c r="H22" s="30">
        <v>0</v>
      </c>
      <c r="I22" s="30">
        <v>0</v>
      </c>
      <c r="J22" s="30">
        <v>0</v>
      </c>
      <c r="K22" s="33">
        <v>0</v>
      </c>
      <c r="L22" s="30">
        <v>0</v>
      </c>
      <c r="M22" s="34">
        <v>0</v>
      </c>
    </row>
    <row r="23" spans="1:13" ht="12.75">
      <c r="A23" s="22" t="s">
        <v>3</v>
      </c>
      <c r="B23" s="58">
        <f aca="true" t="shared" si="0" ref="B23:G23">0/1000</f>
        <v>0</v>
      </c>
      <c r="C23" s="53">
        <f t="shared" si="0"/>
        <v>0</v>
      </c>
      <c r="D23" s="58">
        <f t="shared" si="0"/>
        <v>0</v>
      </c>
      <c r="E23" s="53">
        <f t="shared" si="0"/>
        <v>0</v>
      </c>
      <c r="F23" s="58">
        <f t="shared" si="0"/>
        <v>0</v>
      </c>
      <c r="G23" s="54">
        <f t="shared" si="0"/>
        <v>0</v>
      </c>
      <c r="H23" s="30">
        <v>0</v>
      </c>
      <c r="I23" s="30">
        <v>0</v>
      </c>
      <c r="J23" s="30">
        <v>0</v>
      </c>
      <c r="K23" s="33">
        <v>0</v>
      </c>
      <c r="L23" s="30">
        <v>0</v>
      </c>
      <c r="M23" s="34">
        <v>0</v>
      </c>
    </row>
    <row r="24" spans="1:13" ht="12.75">
      <c r="A24" s="28" t="s">
        <v>14</v>
      </c>
      <c r="B24" s="52"/>
      <c r="C24" s="61"/>
      <c r="D24" s="52"/>
      <c r="E24" s="61"/>
      <c r="F24" s="52"/>
      <c r="G24" s="62"/>
      <c r="H24" s="31"/>
      <c r="I24" s="31"/>
      <c r="J24" s="31"/>
      <c r="K24" s="35"/>
      <c r="L24" s="31"/>
      <c r="M24" s="36"/>
    </row>
    <row r="25" spans="1:13" ht="12.75">
      <c r="A25" s="22" t="s">
        <v>13</v>
      </c>
      <c r="B25" s="55">
        <f>(2586524054.88+2329381179.92)/1000</f>
        <v>4915905</v>
      </c>
      <c r="C25" s="50">
        <f>(3556675160.85001+1162362264.82)/1000</f>
        <v>4719037</v>
      </c>
      <c r="D25" s="55">
        <f>(2331764717.6+2566368101.93)/1000</f>
        <v>4898133</v>
      </c>
      <c r="E25" s="50">
        <f>(3515876050.79+1202354903.68)/1000</f>
        <v>4718231</v>
      </c>
      <c r="F25" s="55">
        <f>(1708307159.35+2296304943.02)/1000</f>
        <v>4004612</v>
      </c>
      <c r="G25" s="51">
        <f>(3781636437.51+1416432429.94)/1000</f>
        <v>5198069</v>
      </c>
      <c r="H25" s="30">
        <v>7.7</v>
      </c>
      <c r="I25" s="30">
        <v>2.21</v>
      </c>
      <c r="J25" s="30">
        <v>7.62</v>
      </c>
      <c r="K25" s="33">
        <v>2.21</v>
      </c>
      <c r="L25" s="30">
        <v>14.9</v>
      </c>
      <c r="M25" s="34">
        <v>2.17</v>
      </c>
    </row>
    <row r="26" spans="1:13" ht="12.75">
      <c r="A26" s="29" t="s">
        <v>7</v>
      </c>
      <c r="B26" s="52">
        <f>450466855.71/1000</f>
        <v>450467</v>
      </c>
      <c r="C26" s="56">
        <f>702283851.29/1000</f>
        <v>702284</v>
      </c>
      <c r="D26" s="52">
        <f>421336138.41/1000</f>
        <v>421336</v>
      </c>
      <c r="E26" s="56">
        <f>714270137.19/1000</f>
        <v>714270</v>
      </c>
      <c r="F26" s="52">
        <f>407718060.35/1000</f>
        <v>407718</v>
      </c>
      <c r="G26" s="57">
        <f>580301954.05/1000</f>
        <v>580302</v>
      </c>
      <c r="H26" s="30">
        <v>6.95</v>
      </c>
      <c r="I26" s="30">
        <v>2.6</v>
      </c>
      <c r="J26" s="30">
        <v>7.15</v>
      </c>
      <c r="K26" s="33">
        <v>2.86</v>
      </c>
      <c r="L26" s="30">
        <v>10.79</v>
      </c>
      <c r="M26" s="34">
        <v>3.13</v>
      </c>
    </row>
    <row r="27" spans="1:13" ht="12.75">
      <c r="A27" s="22" t="s">
        <v>3</v>
      </c>
      <c r="B27" s="55">
        <f aca="true" t="shared" si="1" ref="B27:G27">0/1000</f>
        <v>0</v>
      </c>
      <c r="C27" s="50">
        <f t="shared" si="1"/>
        <v>0</v>
      </c>
      <c r="D27" s="55">
        <f t="shared" si="1"/>
        <v>0</v>
      </c>
      <c r="E27" s="50">
        <f t="shared" si="1"/>
        <v>0</v>
      </c>
      <c r="F27" s="55">
        <f t="shared" si="1"/>
        <v>0</v>
      </c>
      <c r="G27" s="51">
        <f t="shared" si="1"/>
        <v>0</v>
      </c>
      <c r="H27" s="30">
        <v>0</v>
      </c>
      <c r="I27" s="30">
        <v>0</v>
      </c>
      <c r="J27" s="30">
        <v>0</v>
      </c>
      <c r="K27" s="33">
        <v>0</v>
      </c>
      <c r="L27" s="30">
        <v>0</v>
      </c>
      <c r="M27" s="34">
        <v>0</v>
      </c>
    </row>
    <row r="28" spans="1:13" ht="12.75">
      <c r="A28" s="27" t="s">
        <v>20</v>
      </c>
      <c r="B28" s="52"/>
      <c r="C28" s="61"/>
      <c r="D28" s="63"/>
      <c r="E28" s="47"/>
      <c r="F28" s="47"/>
      <c r="G28" s="64"/>
      <c r="H28" s="32"/>
      <c r="I28" s="32"/>
      <c r="J28" s="32"/>
      <c r="K28" s="37"/>
      <c r="L28" s="32"/>
      <c r="M28" s="36"/>
    </row>
    <row r="29" spans="1:13" ht="12.75">
      <c r="A29" s="22" t="s">
        <v>13</v>
      </c>
      <c r="B29" s="55">
        <f aca="true" t="shared" si="2" ref="B29:G31">B13+B17+B21+B25</f>
        <v>5888152</v>
      </c>
      <c r="C29" s="50">
        <f t="shared" si="2"/>
        <v>5399815</v>
      </c>
      <c r="D29" s="65">
        <f t="shared" si="2"/>
        <v>5824548</v>
      </c>
      <c r="E29" s="65">
        <f t="shared" si="2"/>
        <v>5391563</v>
      </c>
      <c r="F29" s="65">
        <f t="shared" si="2"/>
        <v>4705215</v>
      </c>
      <c r="G29" s="66">
        <f t="shared" si="2"/>
        <v>5857711</v>
      </c>
      <c r="H29" s="30">
        <f aca="true" t="shared" si="3" ref="H29:M31">IF(B29=0,0,(B13*H13+B17*H17+B21*H21+B25*H25)/B29)</f>
        <v>6.67</v>
      </c>
      <c r="I29" s="30">
        <f t="shared" si="3"/>
        <v>1.94</v>
      </c>
      <c r="J29" s="30">
        <f t="shared" si="3"/>
        <v>6.64</v>
      </c>
      <c r="K29" s="33">
        <f t="shared" si="3"/>
        <v>1.94</v>
      </c>
      <c r="L29" s="30">
        <f t="shared" si="3"/>
        <v>12.87</v>
      </c>
      <c r="M29" s="34">
        <f t="shared" si="3"/>
        <v>1.93</v>
      </c>
    </row>
    <row r="30" spans="1:13" ht="12.75">
      <c r="A30" s="22" t="s">
        <v>7</v>
      </c>
      <c r="B30" s="52">
        <f t="shared" si="2"/>
        <v>2059935</v>
      </c>
      <c r="C30" s="67">
        <f t="shared" si="2"/>
        <v>1877713</v>
      </c>
      <c r="D30" s="68">
        <f t="shared" si="2"/>
        <v>2229813</v>
      </c>
      <c r="E30" s="68">
        <f t="shared" si="2"/>
        <v>1839741</v>
      </c>
      <c r="F30" s="68">
        <f t="shared" si="2"/>
        <v>1839469</v>
      </c>
      <c r="G30" s="69">
        <f t="shared" si="2"/>
        <v>1620447</v>
      </c>
      <c r="H30" s="38">
        <f t="shared" si="3"/>
        <v>1.65</v>
      </c>
      <c r="I30" s="38">
        <f t="shared" si="3"/>
        <v>0.98</v>
      </c>
      <c r="J30" s="38">
        <f t="shared" si="3"/>
        <v>1.59</v>
      </c>
      <c r="K30" s="39">
        <f t="shared" si="3"/>
        <v>1.13</v>
      </c>
      <c r="L30" s="38">
        <f t="shared" si="3"/>
        <v>2.93</v>
      </c>
      <c r="M30" s="40">
        <f t="shared" si="3"/>
        <v>1.13</v>
      </c>
    </row>
    <row r="31" spans="1:13" ht="12.75">
      <c r="A31" s="23" t="s">
        <v>3</v>
      </c>
      <c r="B31" s="70">
        <f t="shared" si="2"/>
        <v>0</v>
      </c>
      <c r="C31" s="71">
        <f t="shared" si="2"/>
        <v>3208</v>
      </c>
      <c r="D31" s="71">
        <f t="shared" si="2"/>
        <v>0</v>
      </c>
      <c r="E31" s="72">
        <f t="shared" si="2"/>
        <v>7831</v>
      </c>
      <c r="F31" s="73">
        <f t="shared" si="2"/>
        <v>0</v>
      </c>
      <c r="G31" s="73">
        <f t="shared" si="2"/>
        <v>8803</v>
      </c>
      <c r="H31" s="41">
        <f t="shared" si="3"/>
        <v>0</v>
      </c>
      <c r="I31" s="41">
        <f t="shared" si="3"/>
        <v>0</v>
      </c>
      <c r="J31" s="41">
        <f t="shared" si="3"/>
        <v>0</v>
      </c>
      <c r="K31" s="42">
        <f t="shared" si="3"/>
        <v>1.99</v>
      </c>
      <c r="L31" s="41">
        <f t="shared" si="3"/>
        <v>0</v>
      </c>
      <c r="M31" s="43">
        <f t="shared" si="3"/>
        <v>1.7</v>
      </c>
    </row>
    <row r="32" spans="1:3" ht="12.75">
      <c r="A32" s="2"/>
      <c r="C32" s="24"/>
    </row>
    <row r="33" ht="12" customHeight="1">
      <c r="A33" s="25"/>
    </row>
    <row r="34" spans="1:16" ht="22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44"/>
      <c r="O34" s="44"/>
      <c r="P34" s="44"/>
    </row>
    <row r="35" ht="12.75">
      <c r="A35" s="25"/>
    </row>
    <row r="36" ht="12.75">
      <c r="A36" s="25"/>
    </row>
    <row r="37" ht="12" customHeight="1">
      <c r="A37" s="2"/>
    </row>
    <row r="38" ht="12" customHeight="1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/>
    <row r="44" ht="12.75"/>
    <row r="45" ht="12.75"/>
  </sheetData>
  <sheetProtection/>
  <mergeCells count="16">
    <mergeCell ref="A8:A10"/>
    <mergeCell ref="B9:C9"/>
    <mergeCell ref="F9:G9"/>
    <mergeCell ref="H9:I9"/>
    <mergeCell ref="D9:E9"/>
    <mergeCell ref="B8:G8"/>
    <mergeCell ref="A34:M34"/>
    <mergeCell ref="L9:M9"/>
    <mergeCell ref="H8:M8"/>
    <mergeCell ref="A3:I3"/>
    <mergeCell ref="A4:I4"/>
    <mergeCell ref="A6:I6"/>
    <mergeCell ref="J3:M3"/>
    <mergeCell ref="J4:M4"/>
    <mergeCell ref="J5:M5"/>
    <mergeCell ref="J9:K9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2016-12-15T08:00:46Z</cp:lastPrinted>
  <dcterms:modified xsi:type="dcterms:W3CDTF">2016-12-19T14:37:53Z</dcterms:modified>
  <cp:category/>
  <cp:version/>
  <cp:contentType/>
  <cp:contentStatus/>
</cp:coreProperties>
</file>