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7310" windowHeight="4560" tabRatio="435"/>
  </bookViews>
  <sheets>
    <sheet name="Anexa nr.1-31.08.2015" sheetId="6" r:id="rId1"/>
    <sheet name="Sheet1" sheetId="7" r:id="rId2"/>
    <sheet name="Sheet2" sheetId="8" r:id="rId3"/>
  </sheets>
  <definedNames>
    <definedName name="_xlnm.Print_Area" localSheetId="0">'Anexa nr.1-31.08.2015'!$A$1:$F$93</definedName>
    <definedName name="_xlnm.Print_Titles" localSheetId="0">'Anexa nr.1-31.08.2015'!$7:$9</definedName>
  </definedNames>
  <calcPr calcId="144525" iterate="1"/>
</workbook>
</file>

<file path=xl/calcChain.xml><?xml version="1.0" encoding="utf-8"?>
<calcChain xmlns="http://schemas.openxmlformats.org/spreadsheetml/2006/main">
  <c r="D17" i="6" l="1"/>
  <c r="D43" i="6" l="1"/>
  <c r="D70" i="6" l="1"/>
  <c r="D69" i="6"/>
  <c r="D68" i="6"/>
  <c r="D67" i="6"/>
  <c r="B11" i="8"/>
  <c r="B7" i="8"/>
  <c r="D39" i="6"/>
  <c r="D20" i="6" l="1"/>
  <c r="E74" i="6" l="1"/>
  <c r="E73" i="6"/>
  <c r="E70" i="6"/>
  <c r="E69" i="6"/>
  <c r="E68" i="6"/>
  <c r="E67" i="6"/>
  <c r="E49" i="6"/>
  <c r="E43" i="6"/>
  <c r="E39" i="6"/>
  <c r="E31" i="6"/>
  <c r="E26" i="6"/>
  <c r="E25" i="6"/>
  <c r="E20" i="6"/>
  <c r="E17" i="6"/>
  <c r="D49" i="6" l="1"/>
  <c r="D31" i="6"/>
  <c r="D74" i="6" l="1"/>
  <c r="D73" i="6"/>
  <c r="D26" i="6" l="1"/>
  <c r="D25" i="6"/>
  <c r="F82" i="6" l="1"/>
  <c r="F74" i="6"/>
  <c r="F73" i="6"/>
  <c r="F70" i="6"/>
  <c r="F69" i="6"/>
  <c r="F68" i="6"/>
  <c r="F67" i="6"/>
  <c r="F49" i="6"/>
  <c r="F44" i="6"/>
  <c r="F43" i="6" s="1"/>
  <c r="F39" i="6"/>
  <c r="F26" i="6"/>
  <c r="F23" i="6"/>
  <c r="F25" i="6" s="1"/>
  <c r="F20" i="6"/>
  <c r="F17" i="6"/>
</calcChain>
</file>

<file path=xl/sharedStrings.xml><?xml version="1.0" encoding="utf-8"?>
<sst xmlns="http://schemas.openxmlformats.org/spreadsheetml/2006/main" count="170" uniqueCount="109">
  <si>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</si>
  <si>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</si>
  <si>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</si>
  <si>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</si>
  <si>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</si>
  <si>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</si>
  <si>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</si>
  <si>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</si>
  <si>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</si>
  <si>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</si>
  <si>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</si>
  <si>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</si>
  <si>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</si>
  <si>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</si>
  <si>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</si>
  <si>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</si>
  <si>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</si>
  <si>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</si>
  <si>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</si>
  <si>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</si>
  <si>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</si>
  <si>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</si>
  <si>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</si>
  <si>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 xml:space="preserve">Mijloace băneşti datorate de bănci, cu excepţia BNM (suma de bază) ³ </t>
  </si>
  <si>
    <t xml:space="preserve">Mijloace băneşti datorate de bănci, cu excepţia BNM (suma de bază)/CNT </t>
  </si>
  <si>
    <t>Mijloace băneşti datorate de băncile străine (suma de bază)/CNT</t>
  </si>
  <si>
    <t>Soldul datoriei de credite (suma de bază)</t>
  </si>
  <si>
    <t>Soldul datoriei de credite neperformante (suma de bază)</t>
  </si>
  <si>
    <t>Soldul datoriei de credite neperformante (suma de bază)/CNT</t>
  </si>
  <si>
    <t>Soldul datoriei de credite neperformante (suma de bază)/Soldul datoriei de credite (suma de bază)</t>
  </si>
  <si>
    <t xml:space="preserve">Suma reducerilor calculate pentru pierderi la active şi angajamente condiţionale </t>
  </si>
  <si>
    <t>Suma reducerilor pentru pierderi din deprecieri formate  la active şi provizioanelor pentru pierderi la  angajamente condiţionale, conform SIRF.</t>
  </si>
  <si>
    <t>Suma reducerilor calculate  pentru soldul datoriei la credite (suma de bază)/Soldul datoriei de credite (suma de bază)</t>
  </si>
  <si>
    <t>Total credite expirate</t>
  </si>
  <si>
    <t>Soldul datoriei de credite în valută străină (suma de bază)/soldul datoriei de credite (suma de bază)</t>
  </si>
  <si>
    <t>Total active/Total capital</t>
  </si>
  <si>
    <t>Suma totală a expunerilor "mari"/CNT</t>
  </si>
  <si>
    <t>ori</t>
  </si>
  <si>
    <t>Suma datoriilor nete la creditele acordate la zece persoane minus reducerile pentru pierderi la credite şi provizioanele la angajamente condiţionale/Suma portofoliului total al creditelor băncii şi angajamentelor condiţionale la zece persoane</t>
  </si>
  <si>
    <t>≤30</t>
  </si>
  <si>
    <t xml:space="preserve">Total expuneri faţă de persoane afiliate/Capitalul de gradul I  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</si>
  <si>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</si>
  <si>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</si>
  <si>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</si>
  <si>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</si>
  <si>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</si>
  <si>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</si>
  <si>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</si>
  <si>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</si>
  <si>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</si>
  <si>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</si>
  <si>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</si>
  <si>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</si>
  <si>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</si>
  <si>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</si>
  <si>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băncilor, cu excepţia celor de la BNM (suma de bază)/CNT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</si>
  <si>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</si>
  <si>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</si>
  <si>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</si>
  <si>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</si>
  <si>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</si>
  <si>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</si>
  <si>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Nota: Informaţia este dezvăluită, conform cerinţelor expuse în Regulamentul cu privire la dezvăluirea de către băncile din R.Moldova a informaţiei aferente activităţilor lor.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</si>
  <si>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</si>
  <si>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</si>
  <si>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Carolina Semeniuc</t>
  </si>
  <si>
    <t xml:space="preserve">Contabil-şef                                 </t>
  </si>
  <si>
    <t xml:space="preserve">Subdiviziuni ale băncii:                      </t>
  </si>
  <si>
    <t xml:space="preserve">Soldul datoriei la credite, suma de bază pe tipuri de debitori:                               </t>
  </si>
  <si>
    <t>- Persoane juridice rezidente, inclusiv Persoane fizice care practică activitate de întreprinzător sau alt tip de activitate.</t>
  </si>
  <si>
    <t xml:space="preserve"> - Persoane juridice nerezident ,  inclusiv persoane fizice care practică activitate de întreprinzător sau alt tip de activitate.               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</si>
  <si>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</si>
  <si>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</si>
  <si>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</si>
  <si>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</si>
  <si>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</si>
  <si>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</si>
  <si>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</si>
  <si>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</si>
  <si>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</si>
  <si>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</si>
  <si>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</si>
  <si>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</si>
  <si>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</si>
  <si>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</si>
  <si>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</si>
  <si>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</si>
  <si>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datoriei de credite neperformante net (suma de bază)/CNT </t>
    </r>
    <r>
      <rPr>
        <sz val="18"/>
        <rFont val="Calibri"/>
        <family val="2"/>
        <charset val="204"/>
      </rPr>
      <t>⁵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</si>
  <si>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</si>
  <si>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r>
      <t xml:space="preserve">Valoarea medie lunară a activelor generatoare de dobîndă /Valoarea medie lunară a activelor </t>
    </r>
    <r>
      <rPr>
        <sz val="18"/>
        <rFont val="Calibri"/>
        <family val="2"/>
        <charset val="204"/>
      </rPr>
      <t>⁷</t>
    </r>
  </si>
  <si>
    <r>
      <t>Rentabilitatea activelor (ROA)</t>
    </r>
    <r>
      <rPr>
        <sz val="18"/>
        <rFont val="Calibri"/>
        <family val="2"/>
        <charset val="204"/>
      </rPr>
      <t>⁸</t>
    </r>
  </si>
  <si>
    <r>
      <t>Rentabilitatea Capitalului (ROE)</t>
    </r>
    <r>
      <rPr>
        <sz val="18"/>
        <rFont val="Calibri"/>
        <family val="2"/>
        <charset val="204"/>
      </rPr>
      <t>⁹</t>
    </r>
  </si>
  <si>
    <r>
      <t xml:space="preserve">Cheltuieli neaferente dobînzilor/Total venit </t>
    </r>
    <r>
      <rPr>
        <sz val="18"/>
        <rFont val="Calibri"/>
        <family val="2"/>
        <charset val="204"/>
      </rPr>
      <t>¹°</t>
    </r>
  </si>
  <si>
    <r>
      <t xml:space="preserve">Venituri din dobînzi/Valoarea medie lunara a activelor generatoare de dobînda </t>
    </r>
    <r>
      <rPr>
        <sz val="18"/>
        <rFont val="Calibri"/>
        <family val="2"/>
        <charset val="204"/>
      </rPr>
      <t>¹¹</t>
    </r>
  </si>
  <si>
    <r>
      <t xml:space="preserve">Marja neta a dobînzii  (MJDnet) </t>
    </r>
    <r>
      <rPr>
        <sz val="18"/>
        <rFont val="Calibri"/>
        <family val="2"/>
        <charset val="204"/>
      </rPr>
      <t>¹²</t>
    </r>
  </si>
  <si>
    <r>
      <t xml:space="preserve">Indicele eficienţei (Ief) </t>
    </r>
    <r>
      <rPr>
        <sz val="18"/>
        <rFont val="Calibri"/>
        <family val="2"/>
        <charset val="204"/>
      </rPr>
      <t>¹³</t>
    </r>
  </si>
  <si>
    <r>
      <t xml:space="preserve">Principiul I - Lichiditatea pe termen lung </t>
    </r>
    <r>
      <rPr>
        <sz val="18"/>
        <rFont val="Calibri"/>
        <family val="2"/>
        <charset val="204"/>
      </rPr>
      <t>¹⁴</t>
    </r>
  </si>
  <si>
    <r>
      <t xml:space="preserve">Principiul I - Lichiditatea curenta </t>
    </r>
    <r>
      <rPr>
        <sz val="18"/>
        <rFont val="Calibri"/>
        <family val="2"/>
        <charset val="204"/>
      </rPr>
      <t>¹⁴</t>
    </r>
  </si>
  <si>
    <r>
      <t xml:space="preserve">Mijloace băneşti datorate băncilor, cu excepţia celor de la BNM (suma de bază) </t>
    </r>
    <r>
      <rPr>
        <sz val="18"/>
        <rFont val="Calibri"/>
        <family val="2"/>
        <charset val="204"/>
      </rPr>
      <t>¹⁵</t>
    </r>
  </si>
  <si>
    <r>
      <t xml:space="preserve">Mijloace băneşti datorate băncilor straine  (suma de bază) </t>
    </r>
    <r>
      <rPr>
        <sz val="18"/>
        <rFont val="Calibri"/>
        <family val="2"/>
        <charset val="204"/>
      </rPr>
      <t>¹⁶</t>
    </r>
  </si>
  <si>
    <r>
      <t xml:space="preserve">Ponderea activelor bilanţiere în valută străină şi activelor ataşate la cursul valutei străine în totalul active </t>
    </r>
    <r>
      <rPr>
        <sz val="18"/>
        <rFont val="Calibri"/>
        <family val="2"/>
        <charset val="204"/>
      </rPr>
      <t>¹⁷</t>
    </r>
  </si>
  <si>
    <r>
      <t>Ponderea obligaţiunilor bilanţiere în valuta străină şi obligaţiunilor ataşate la cursul valutei străine în  în totalul active ¹</t>
    </r>
    <r>
      <rPr>
        <sz val="18"/>
        <rFont val="Calibri"/>
        <family val="2"/>
        <charset val="204"/>
      </rPr>
      <t>⁸</t>
    </r>
  </si>
  <si>
    <r>
      <t xml:space="preserve">Numărul total de angajaţi ai băncii </t>
    </r>
    <r>
      <rPr>
        <sz val="18"/>
        <rFont val="Calibri"/>
        <family val="2"/>
        <charset val="204"/>
      </rPr>
      <t>¹⁹</t>
    </r>
  </si>
  <si>
    <t>31.12.2014-Ajustat</t>
  </si>
  <si>
    <t>Cota investiţiilor străine în capitalul social al băncii (acționarii care dețin mai mult de 1% din capitalul băncii)</t>
  </si>
  <si>
    <t>la situatia  31 august a.2015</t>
  </si>
  <si>
    <t>Data perfectării    ___________2015</t>
  </si>
  <si>
    <t xml:space="preserve">Preşedintele Comitetului de Conducere al băncii                        </t>
  </si>
  <si>
    <t xml:space="preserve">Serghei Cebotari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</si>
</sst>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18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b/>
      <sz val="10"/>
      <name val="Arial Cyr Rom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34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3" fontId="8" fillId="0" borderId="2" xfId="0" applyNumberFormat="1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left" vertical="top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23" xfId="0" quotePrefix="1" applyFont="1" applyFill="1" applyBorder="1" applyAlignment="1">
      <alignment horizontal="left" vertical="top" wrapText="1"/>
    </xf>
    <xf numFmtId="11" fontId="13" fillId="0" borderId="24" xfId="1" applyNumberFormat="1" applyFont="1" applyFill="1" applyBorder="1" applyAlignment="1">
      <alignment horizontal="left" vertical="center" wrapText="1"/>
    </xf>
    <xf numFmtId="11" fontId="10" fillId="0" borderId="24" xfId="0" applyNumberFormat="1" applyFont="1" applyFill="1" applyBorder="1" applyAlignment="1">
      <alignment horizontal="left" vertical="top" wrapText="1"/>
    </xf>
    <xf numFmtId="164" fontId="10" fillId="0" borderId="24" xfId="0" applyNumberFormat="1" applyFont="1" applyFill="1" applyBorder="1" applyAlignment="1">
      <alignment horizontal="left" vertical="top" wrapText="1"/>
    </xf>
    <xf numFmtId="0" fontId="10" fillId="0" borderId="41" xfId="0" applyFont="1" applyFill="1" applyBorder="1" applyAlignment="1">
      <alignment vertical="top" wrapText="1"/>
    </xf>
    <xf numFmtId="0" fontId="10" fillId="0" borderId="41" xfId="0" applyFont="1" applyFill="1" applyBorder="1" applyAlignment="1">
      <alignment vertical="top"/>
    </xf>
    <xf numFmtId="0" fontId="10" fillId="0" borderId="41" xfId="0" quotePrefix="1" applyFont="1" applyFill="1" applyBorder="1" applyAlignment="1">
      <alignment horizontal="left" vertical="top"/>
    </xf>
    <xf numFmtId="0" fontId="10" fillId="0" borderId="44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vertical="top" wrapText="1"/>
    </xf>
    <xf numFmtId="0" fontId="10" fillId="0" borderId="35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3" fillId="0" borderId="46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14" fontId="8" fillId="0" borderId="2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top"/>
    </xf>
    <xf numFmtId="4" fontId="8" fillId="0" borderId="20" xfId="0" applyNumberFormat="1" applyFont="1" applyFill="1" applyBorder="1" applyAlignment="1">
      <alignment horizontal="center" vertical="top"/>
    </xf>
    <xf numFmtId="10" fontId="8" fillId="0" borderId="20" xfId="1" applyNumberFormat="1" applyFont="1" applyFill="1" applyBorder="1" applyAlignment="1">
      <alignment horizontal="center" vertical="top"/>
    </xf>
    <xf numFmtId="2" fontId="8" fillId="0" borderId="20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2" fontId="8" fillId="0" borderId="32" xfId="0" applyNumberFormat="1" applyFont="1" applyFill="1" applyBorder="1" applyAlignment="1">
      <alignment horizontal="center" vertical="top"/>
    </xf>
    <xf numFmtId="164" fontId="10" fillId="0" borderId="33" xfId="0" applyNumberFormat="1" applyFont="1" applyFill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8" fillId="0" borderId="34" xfId="0" applyNumberFormat="1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/>
    </xf>
    <xf numFmtId="2" fontId="8" fillId="0" borderId="32" xfId="0" applyNumberFormat="1" applyFont="1" applyFill="1" applyBorder="1" applyAlignment="1">
      <alignment horizontal="center" vertical="center"/>
    </xf>
    <xf numFmtId="2" fontId="8" fillId="0" borderId="37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8" fillId="0" borderId="42" xfId="0" applyFont="1" applyFill="1" applyBorder="1" applyAlignment="1">
      <alignment horizontal="center" vertical="top"/>
    </xf>
    <xf numFmtId="3" fontId="8" fillId="0" borderId="20" xfId="0" applyNumberFormat="1" applyFont="1" applyFill="1" applyBorder="1" applyAlignment="1">
      <alignment horizontal="center" vertical="top"/>
    </xf>
    <xf numFmtId="0" fontId="8" fillId="0" borderId="43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3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 wrapText="1"/>
    </xf>
    <xf numFmtId="4" fontId="0" fillId="0" borderId="0" xfId="0" applyNumberFormat="1"/>
    <xf numFmtId="4" fontId="17" fillId="0" borderId="0" xfId="0" applyNumberFormat="1" applyFont="1"/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2" xfId="0" applyFont="1" applyFill="1" applyBorder="1" applyAlignment="1">
      <alignment horizontal="center" vertical="top" wrapText="1"/>
    </xf>
    <xf numFmtId="2" fontId="8" fillId="0" borderId="2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/>
    <xf numFmtId="0" fontId="9" fillId="2" borderId="0" xfId="0" applyFont="1" applyFill="1"/>
    <xf numFmtId="0" fontId="9" fillId="0" borderId="0" xfId="0" applyFont="1" applyFill="1"/>
    <xf numFmtId="0" fontId="9" fillId="0" borderId="0" xfId="0" applyFont="1" applyFill="1"/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6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CC99FF"/>
      <color rgb="FFFF00FF"/>
      <color rgb="FF9900CC"/>
      <color rgb="FF99FFCC"/>
      <color rgb="FF0000FF"/>
      <color rgb="FF009900"/>
      <color rgb="FF666633"/>
      <color rgb="FFCC0099"/>
      <color rgb="FF6600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4"/>
  <sheetViews>
    <sheetView tabSelected="1" view="pageBreakPreview" topLeftCell="A55" zoomScale="65" zoomScaleNormal="60" zoomScaleSheetLayoutView="65" workbookViewId="0">
      <selection activeCell="E68" sqref="E68"/>
    </sheetView>
  </sheetViews>
  <sheetFormatPr defaultRowHeight="23.25"/>
  <cols>
    <col min="1" max="1" width="80" style="33" customWidth="1"/>
    <col min="2" max="2" width="18.7109375" style="33" customWidth="1"/>
    <col min="3" max="3" width="12.140625" style="11" customWidth="1"/>
    <col min="4" max="4" width="26.42578125" style="119" customWidth="1"/>
    <col min="5" max="5" width="26.42578125" style="118" customWidth="1"/>
    <col min="6" max="6" width="27.5703125" style="117" customWidth="1"/>
    <col min="7" max="16384" width="9.140625" style="11"/>
  </cols>
  <sheetData>
    <row r="1" spans="1:6" ht="41.25" customHeight="1">
      <c r="A1" s="32"/>
      <c r="B1" s="32"/>
      <c r="C1" s="10"/>
      <c r="D1" s="123" t="s">
        <v>83</v>
      </c>
      <c r="E1" s="124"/>
      <c r="F1" s="124"/>
    </row>
    <row r="2" spans="1:6" ht="15.75" customHeight="1">
      <c r="A2" s="32"/>
      <c r="B2" s="32"/>
      <c r="C2" s="10"/>
      <c r="D2" s="8"/>
      <c r="E2" s="8"/>
      <c r="F2" s="6"/>
    </row>
    <row r="3" spans="1:6">
      <c r="B3" s="60" t="s">
        <v>0</v>
      </c>
      <c r="C3" s="61"/>
      <c r="D3" s="107"/>
      <c r="E3" s="107"/>
      <c r="F3" s="108"/>
    </row>
    <row r="4" spans="1:6">
      <c r="B4" s="60" t="s">
        <v>1</v>
      </c>
      <c r="C4" s="62"/>
      <c r="D4" s="109"/>
      <c r="E4" s="109"/>
      <c r="F4" s="110"/>
    </row>
    <row r="5" spans="1:6" ht="20.25">
      <c r="A5" s="63"/>
      <c r="B5" s="63"/>
      <c r="C5" s="63"/>
      <c r="D5" s="7"/>
      <c r="E5" s="7"/>
      <c r="F5" s="7"/>
    </row>
    <row r="6" spans="1:6" ht="30.75" customHeight="1" thickBot="1">
      <c r="A6" s="125" t="s">
        <v>105</v>
      </c>
      <c r="B6" s="125"/>
      <c r="C6" s="125"/>
      <c r="D6" s="125"/>
      <c r="E6" s="125"/>
      <c r="F6" s="125"/>
    </row>
    <row r="7" spans="1:6" ht="20.25">
      <c r="A7" s="126" t="s">
        <v>2</v>
      </c>
      <c r="B7" s="128" t="s">
        <v>3</v>
      </c>
      <c r="C7" s="130" t="s">
        <v>4</v>
      </c>
      <c r="D7" s="132" t="s">
        <v>5</v>
      </c>
      <c r="E7" s="132"/>
      <c r="F7" s="133"/>
    </row>
    <row r="8" spans="1:6" ht="72.75" customHeight="1">
      <c r="A8" s="127"/>
      <c r="B8" s="129"/>
      <c r="C8" s="131"/>
      <c r="D8" s="25" t="s">
        <v>6</v>
      </c>
      <c r="E8" s="25" t="s">
        <v>6</v>
      </c>
      <c r="F8" s="64" t="s">
        <v>7</v>
      </c>
    </row>
    <row r="9" spans="1:6">
      <c r="A9" s="65"/>
      <c r="B9" s="66"/>
      <c r="C9" s="4"/>
      <c r="D9" s="26">
        <v>42247</v>
      </c>
      <c r="E9" s="26">
        <v>42216</v>
      </c>
      <c r="F9" s="67" t="s">
        <v>103</v>
      </c>
    </row>
    <row r="10" spans="1:6" ht="25.5" customHeight="1">
      <c r="A10" s="34" t="s">
        <v>8</v>
      </c>
      <c r="B10" s="48"/>
      <c r="C10" s="9"/>
      <c r="D10" s="9"/>
      <c r="E10" s="9"/>
      <c r="F10" s="68"/>
    </row>
    <row r="11" spans="1:6" ht="25.5" customHeight="1">
      <c r="A11" s="35" t="s">
        <v>9</v>
      </c>
      <c r="B11" s="49" t="s">
        <v>10</v>
      </c>
      <c r="C11" s="2" t="s">
        <v>11</v>
      </c>
      <c r="D11" s="21">
        <v>207.52680000000001</v>
      </c>
      <c r="E11" s="21">
        <v>207.52680000000001</v>
      </c>
      <c r="F11" s="69">
        <v>207.53</v>
      </c>
    </row>
    <row r="12" spans="1:6" ht="25.5" customHeight="1">
      <c r="A12" s="35" t="s">
        <v>12</v>
      </c>
      <c r="B12" s="49" t="s">
        <v>10</v>
      </c>
      <c r="C12" s="2" t="s">
        <v>13</v>
      </c>
      <c r="D12" s="21">
        <v>2088.056724</v>
      </c>
      <c r="E12" s="21">
        <v>2080.2305700000002</v>
      </c>
      <c r="F12" s="69">
        <v>1806.939856</v>
      </c>
    </row>
    <row r="13" spans="1:6" ht="25.5" customHeight="1">
      <c r="A13" s="35" t="s">
        <v>14</v>
      </c>
      <c r="B13" s="49" t="s">
        <v>10</v>
      </c>
      <c r="C13" s="2"/>
      <c r="D13" s="21">
        <v>2088.056724</v>
      </c>
      <c r="E13" s="21">
        <v>2080.2305700000002</v>
      </c>
      <c r="F13" s="69">
        <v>1806.939856</v>
      </c>
    </row>
    <row r="14" spans="1:6" ht="25.5" customHeight="1">
      <c r="A14" s="35" t="s">
        <v>15</v>
      </c>
      <c r="B14" s="49" t="s">
        <v>10</v>
      </c>
      <c r="C14" s="2"/>
      <c r="D14" s="21">
        <v>10727.983861000001</v>
      </c>
      <c r="E14" s="21">
        <v>10605.065192</v>
      </c>
      <c r="F14" s="69">
        <v>10742.154114000001</v>
      </c>
    </row>
    <row r="15" spans="1:6" ht="25.5" customHeight="1">
      <c r="A15" s="35" t="s">
        <v>16</v>
      </c>
      <c r="B15" s="49" t="s">
        <v>17</v>
      </c>
      <c r="C15" s="2" t="s">
        <v>18</v>
      </c>
      <c r="D15" s="22">
        <v>0.1946</v>
      </c>
      <c r="E15" s="22">
        <v>0.19620000000000001</v>
      </c>
      <c r="F15" s="70">
        <v>0.16819999999999999</v>
      </c>
    </row>
    <row r="16" spans="1:6" ht="25.5" customHeight="1">
      <c r="A16" s="35" t="s">
        <v>19</v>
      </c>
      <c r="B16" s="49" t="s">
        <v>17</v>
      </c>
      <c r="C16" s="1"/>
      <c r="D16" s="22">
        <v>0.1946</v>
      </c>
      <c r="E16" s="22">
        <v>0.19620000000000001</v>
      </c>
      <c r="F16" s="70">
        <v>0.16819999999999999</v>
      </c>
    </row>
    <row r="17" spans="1:6" ht="25.5" customHeight="1">
      <c r="A17" s="35" t="s">
        <v>20</v>
      </c>
      <c r="B17" s="49" t="s">
        <v>17</v>
      </c>
      <c r="C17" s="1"/>
      <c r="D17" s="22">
        <f>D13/18269.409752</f>
        <v>0.11429251149022016</v>
      </c>
      <c r="E17" s="22">
        <f>E13/17929.783107</f>
        <v>0.11602095561255582</v>
      </c>
      <c r="F17" s="70">
        <f>F13/15341.423755</f>
        <v>0.11778175773360612</v>
      </c>
    </row>
    <row r="18" spans="1:6" ht="46.5">
      <c r="A18" s="36" t="s">
        <v>84</v>
      </c>
      <c r="B18" s="49" t="s">
        <v>10</v>
      </c>
      <c r="C18" s="1"/>
      <c r="D18" s="21">
        <v>563.61676899999998</v>
      </c>
      <c r="E18" s="21">
        <v>507.00546800000001</v>
      </c>
      <c r="F18" s="71">
        <v>456.74458600000003</v>
      </c>
    </row>
    <row r="19" spans="1:6" ht="25.5" customHeight="1">
      <c r="A19" s="35" t="s">
        <v>85</v>
      </c>
      <c r="B19" s="49" t="s">
        <v>17</v>
      </c>
      <c r="C19" s="4"/>
      <c r="D19" s="23">
        <v>-4.0599999999999996</v>
      </c>
      <c r="E19" s="23">
        <v>-5.79</v>
      </c>
      <c r="F19" s="71">
        <v>6.44</v>
      </c>
    </row>
    <row r="20" spans="1:6" ht="25.5" customHeight="1">
      <c r="A20" s="35" t="s">
        <v>21</v>
      </c>
      <c r="B20" s="49"/>
      <c r="C20" s="4"/>
      <c r="D20" s="21">
        <f>15368.127306/2901.282446</f>
        <v>5.2970117842845834</v>
      </c>
      <c r="E20" s="21">
        <f>15092.119636/2837.663471</f>
        <v>5.3185022784542868</v>
      </c>
      <c r="F20" s="71">
        <f>12816.841597/2524.582158</f>
        <v>5.0768169918279202</v>
      </c>
    </row>
    <row r="21" spans="1:6" ht="45" customHeight="1">
      <c r="A21" s="37" t="s">
        <v>104</v>
      </c>
      <c r="B21" s="49" t="s">
        <v>17</v>
      </c>
      <c r="C21" s="4"/>
      <c r="D21" s="23">
        <v>29.76</v>
      </c>
      <c r="E21" s="23">
        <v>29.76</v>
      </c>
      <c r="F21" s="72">
        <v>29.76</v>
      </c>
    </row>
    <row r="22" spans="1:6" ht="25.5" customHeight="1">
      <c r="A22" s="73" t="s">
        <v>22</v>
      </c>
      <c r="B22" s="74"/>
      <c r="C22" s="75"/>
      <c r="D22" s="75"/>
      <c r="E22" s="75"/>
      <c r="F22" s="68"/>
    </row>
    <row r="23" spans="1:6" ht="57" customHeight="1">
      <c r="A23" s="36" t="s">
        <v>23</v>
      </c>
      <c r="B23" s="49" t="s">
        <v>10</v>
      </c>
      <c r="C23" s="4"/>
      <c r="D23" s="23">
        <v>2525.1307120000001</v>
      </c>
      <c r="E23" s="23">
        <v>2666.22487701</v>
      </c>
      <c r="F23" s="71">
        <f>1545.504117</f>
        <v>1545.504117</v>
      </c>
    </row>
    <row r="24" spans="1:6" ht="46.5">
      <c r="A24" s="36" t="s">
        <v>86</v>
      </c>
      <c r="B24" s="49" t="s">
        <v>10</v>
      </c>
      <c r="C24" s="4"/>
      <c r="D24" s="23">
        <v>2525.0849229999999</v>
      </c>
      <c r="E24" s="23">
        <v>2665.5581566300002</v>
      </c>
      <c r="F24" s="71">
        <v>1545.4593890000001</v>
      </c>
    </row>
    <row r="25" spans="1:6" ht="46.5">
      <c r="A25" s="36" t="s">
        <v>24</v>
      </c>
      <c r="B25" s="49"/>
      <c r="C25" s="4"/>
      <c r="D25" s="23">
        <f>+D23/D13</f>
        <v>1.209320936053268</v>
      </c>
      <c r="E25" s="23">
        <f>+E23/E13</f>
        <v>1.2816968058545548</v>
      </c>
      <c r="F25" s="71">
        <f>+F23/F13</f>
        <v>0.85531574936935806</v>
      </c>
    </row>
    <row r="26" spans="1:6" ht="46.5">
      <c r="A26" s="36" t="s">
        <v>25</v>
      </c>
      <c r="B26" s="49"/>
      <c r="C26" s="4"/>
      <c r="D26" s="23">
        <f>+D24/D13</f>
        <v>1.2092990070513046</v>
      </c>
      <c r="E26" s="23">
        <f>+E24/E13</f>
        <v>1.2813763027384026</v>
      </c>
      <c r="F26" s="71">
        <f>+F24/F13</f>
        <v>0.85529099591680058</v>
      </c>
    </row>
    <row r="27" spans="1:6" ht="25.5" customHeight="1">
      <c r="A27" s="36" t="s">
        <v>26</v>
      </c>
      <c r="B27" s="49" t="s">
        <v>10</v>
      </c>
      <c r="C27" s="4"/>
      <c r="D27" s="21">
        <v>11350.84</v>
      </c>
      <c r="E27" s="21">
        <v>11061.596266</v>
      </c>
      <c r="F27" s="69">
        <v>10826.03</v>
      </c>
    </row>
    <row r="28" spans="1:6" ht="25.5" customHeight="1">
      <c r="A28" s="36" t="s">
        <v>27</v>
      </c>
      <c r="B28" s="49" t="s">
        <v>10</v>
      </c>
      <c r="C28" s="4"/>
      <c r="D28" s="21">
        <v>994.69</v>
      </c>
      <c r="E28" s="21">
        <v>980.20689400000003</v>
      </c>
      <c r="F28" s="72">
        <v>617.54999999999995</v>
      </c>
    </row>
    <row r="29" spans="1:6" ht="55.5" customHeight="1">
      <c r="A29" s="36" t="s">
        <v>28</v>
      </c>
      <c r="B29" s="49" t="s">
        <v>17</v>
      </c>
      <c r="C29" s="4"/>
      <c r="D29" s="113">
        <v>47.64</v>
      </c>
      <c r="E29" s="113">
        <v>47.12</v>
      </c>
      <c r="F29" s="114">
        <v>34.18</v>
      </c>
    </row>
    <row r="30" spans="1:6" ht="52.5" customHeight="1">
      <c r="A30" s="36" t="s">
        <v>87</v>
      </c>
      <c r="B30" s="49" t="s">
        <v>17</v>
      </c>
      <c r="C30" s="4"/>
      <c r="D30" s="21">
        <v>20.62</v>
      </c>
      <c r="E30" s="21">
        <v>20.78</v>
      </c>
      <c r="F30" s="72">
        <v>10.53</v>
      </c>
    </row>
    <row r="31" spans="1:6" ht="47.25" customHeight="1">
      <c r="A31" s="36" t="s">
        <v>29</v>
      </c>
      <c r="B31" s="49" t="s">
        <v>17</v>
      </c>
      <c r="C31" s="4"/>
      <c r="D31" s="115">
        <f>+D28*100/D27</f>
        <v>8.7631399966874692</v>
      </c>
      <c r="E31" s="115">
        <f>+E28*100/E27</f>
        <v>8.8613512049147865</v>
      </c>
      <c r="F31" s="116">
        <v>5.7</v>
      </c>
    </row>
    <row r="32" spans="1:6">
      <c r="A32" s="36" t="s">
        <v>88</v>
      </c>
      <c r="B32" s="49" t="s">
        <v>17</v>
      </c>
      <c r="C32" s="4"/>
      <c r="D32" s="21">
        <v>21.47</v>
      </c>
      <c r="E32" s="21">
        <v>21.76</v>
      </c>
      <c r="F32" s="72">
        <v>10.95</v>
      </c>
    </row>
    <row r="33" spans="1:6" ht="45.75" customHeight="1">
      <c r="A33" s="36" t="s">
        <v>30</v>
      </c>
      <c r="B33" s="49" t="s">
        <v>10</v>
      </c>
      <c r="C33" s="4"/>
      <c r="D33" s="23">
        <v>991.76</v>
      </c>
      <c r="E33" s="23">
        <v>935.14700000000005</v>
      </c>
      <c r="F33" s="72">
        <v>774.97</v>
      </c>
    </row>
    <row r="34" spans="1:6" ht="89.25" customHeight="1">
      <c r="A34" s="36" t="s">
        <v>31</v>
      </c>
      <c r="B34" s="49" t="s">
        <v>10</v>
      </c>
      <c r="C34" s="4"/>
      <c r="D34" s="23">
        <v>428.14</v>
      </c>
      <c r="E34" s="23">
        <v>428.14</v>
      </c>
      <c r="F34" s="72">
        <v>318.23</v>
      </c>
    </row>
    <row r="35" spans="1:6" ht="78.75" customHeight="1">
      <c r="A35" s="36" t="s">
        <v>32</v>
      </c>
      <c r="B35" s="49" t="s">
        <v>17</v>
      </c>
      <c r="C35" s="4"/>
      <c r="D35" s="23">
        <v>7.55</v>
      </c>
      <c r="E35" s="23">
        <v>7.52</v>
      </c>
      <c r="F35" s="72">
        <v>6.47</v>
      </c>
    </row>
    <row r="36" spans="1:6" ht="21.75" customHeight="1">
      <c r="A36" s="36" t="s">
        <v>33</v>
      </c>
      <c r="B36" s="49" t="s">
        <v>10</v>
      </c>
      <c r="C36" s="4"/>
      <c r="D36" s="21">
        <v>658.3</v>
      </c>
      <c r="E36" s="21">
        <v>795.87099999999998</v>
      </c>
      <c r="F36" s="69">
        <v>450.8</v>
      </c>
    </row>
    <row r="37" spans="1:6" ht="46.5">
      <c r="A37" s="36" t="s">
        <v>89</v>
      </c>
      <c r="B37" s="49" t="s">
        <v>17</v>
      </c>
      <c r="C37" s="4"/>
      <c r="D37" s="59">
        <v>89.24</v>
      </c>
      <c r="E37" s="59">
        <v>89.72</v>
      </c>
      <c r="F37" s="112">
        <v>89.15</v>
      </c>
    </row>
    <row r="38" spans="1:6" ht="64.5" customHeight="1">
      <c r="A38" s="36" t="s">
        <v>34</v>
      </c>
      <c r="B38" s="49" t="s">
        <v>17</v>
      </c>
      <c r="C38" s="4"/>
      <c r="D38" s="23">
        <v>37.72</v>
      </c>
      <c r="E38" s="23">
        <v>36.78</v>
      </c>
      <c r="F38" s="72">
        <v>34.270000000000003</v>
      </c>
    </row>
    <row r="39" spans="1:6" ht="57" customHeight="1">
      <c r="A39" s="104" t="s">
        <v>35</v>
      </c>
      <c r="B39" s="50"/>
      <c r="C39" s="4"/>
      <c r="D39" s="59">
        <f>18269.409752/2901.282446</f>
        <v>6.2970117842845825</v>
      </c>
      <c r="E39" s="59">
        <f>17929.783107/2837.663471</f>
        <v>6.3185022784542868</v>
      </c>
      <c r="F39" s="112">
        <f>15341423755/2524582158</f>
        <v>6.0768169918279202</v>
      </c>
    </row>
    <row r="40" spans="1:6">
      <c r="A40" s="37" t="s">
        <v>36</v>
      </c>
      <c r="B40" s="50" t="s">
        <v>37</v>
      </c>
      <c r="C40" s="4" t="s">
        <v>64</v>
      </c>
      <c r="D40" s="23">
        <v>0.67</v>
      </c>
      <c r="E40" s="23">
        <v>0.66</v>
      </c>
      <c r="F40" s="72">
        <v>1.18</v>
      </c>
    </row>
    <row r="41" spans="1:6" ht="123" customHeight="1" thickBot="1">
      <c r="A41" s="38" t="s">
        <v>38</v>
      </c>
      <c r="B41" s="51" t="s">
        <v>17</v>
      </c>
      <c r="C41" s="28" t="s">
        <v>39</v>
      </c>
      <c r="D41" s="29">
        <v>19.28</v>
      </c>
      <c r="E41" s="29">
        <v>19.04</v>
      </c>
      <c r="F41" s="76">
        <v>19.440000000000001</v>
      </c>
    </row>
    <row r="42" spans="1:6" ht="46.5">
      <c r="A42" s="39" t="s">
        <v>40</v>
      </c>
      <c r="B42" s="52" t="s">
        <v>17</v>
      </c>
      <c r="C42" s="30" t="s">
        <v>41</v>
      </c>
      <c r="D42" s="23">
        <v>19.399999999999999</v>
      </c>
      <c r="E42" s="23">
        <v>19.04</v>
      </c>
      <c r="F42" s="103">
        <v>19.37</v>
      </c>
    </row>
    <row r="43" spans="1:6" ht="46.5">
      <c r="A43" s="36" t="s">
        <v>82</v>
      </c>
      <c r="B43" s="49"/>
      <c r="C43" s="2"/>
      <c r="D43" s="23">
        <f>D44/13984.339827</f>
        <v>0.81168222028504922</v>
      </c>
      <c r="E43" s="23">
        <f>E44/13727.360873</f>
        <v>0.80580647426241814</v>
      </c>
      <c r="F43" s="71">
        <f>F44/11487.716</f>
        <v>0.94240056073809608</v>
      </c>
    </row>
    <row r="44" spans="1:6" ht="51" customHeight="1">
      <c r="A44" s="36" t="s">
        <v>68</v>
      </c>
      <c r="B44" s="49" t="s">
        <v>10</v>
      </c>
      <c r="C44" s="12"/>
      <c r="D44" s="21">
        <v>11350.84</v>
      </c>
      <c r="E44" s="21">
        <v>11061.596266</v>
      </c>
      <c r="F44" s="69">
        <f>F45+F46+F47+F48</f>
        <v>10826.029999999999</v>
      </c>
    </row>
    <row r="45" spans="1:6" ht="72.75" customHeight="1">
      <c r="A45" s="40" t="s">
        <v>69</v>
      </c>
      <c r="B45" s="49" t="s">
        <v>10</v>
      </c>
      <c r="C45" s="12"/>
      <c r="D45" s="21">
        <v>8841.85</v>
      </c>
      <c r="E45" s="21">
        <v>8582.1280000000006</v>
      </c>
      <c r="F45" s="69">
        <v>8501.14</v>
      </c>
    </row>
    <row r="46" spans="1:6" ht="77.25" customHeight="1">
      <c r="A46" s="40" t="s">
        <v>70</v>
      </c>
      <c r="B46" s="49" t="s">
        <v>10</v>
      </c>
      <c r="C46" s="12"/>
      <c r="D46" s="21">
        <v>278.62</v>
      </c>
      <c r="E46" s="21">
        <v>254.27799999999999</v>
      </c>
      <c r="F46" s="69">
        <v>211.4</v>
      </c>
    </row>
    <row r="47" spans="1:6">
      <c r="A47" s="40" t="s">
        <v>71</v>
      </c>
      <c r="B47" s="49" t="s">
        <v>10</v>
      </c>
      <c r="C47" s="12"/>
      <c r="D47" s="21">
        <v>2230.19</v>
      </c>
      <c r="E47" s="21">
        <v>2225.056</v>
      </c>
      <c r="F47" s="69">
        <v>2113.23</v>
      </c>
    </row>
    <row r="48" spans="1:6">
      <c r="A48" s="40" t="s">
        <v>72</v>
      </c>
      <c r="B48" s="49" t="s">
        <v>10</v>
      </c>
      <c r="C48" s="12"/>
      <c r="D48" s="21">
        <v>0.18</v>
      </c>
      <c r="E48" s="21">
        <v>0.133329</v>
      </c>
      <c r="F48" s="69">
        <v>0.26</v>
      </c>
    </row>
    <row r="49" spans="1:6" ht="46.5">
      <c r="A49" s="36" t="s">
        <v>73</v>
      </c>
      <c r="B49" s="49" t="s">
        <v>10</v>
      </c>
      <c r="C49" s="4"/>
      <c r="D49" s="21">
        <f>D50+D51+D52+D53</f>
        <v>11350.84</v>
      </c>
      <c r="E49" s="21">
        <f>E50+E51+E52+E53</f>
        <v>11061.596265999999</v>
      </c>
      <c r="F49" s="69">
        <f>F50+F51+F52+F53</f>
        <v>10826.03</v>
      </c>
    </row>
    <row r="50" spans="1:6">
      <c r="A50" s="40" t="s">
        <v>74</v>
      </c>
      <c r="B50" s="49" t="s">
        <v>10</v>
      </c>
      <c r="C50" s="4"/>
      <c r="D50" s="21">
        <v>7069.44</v>
      </c>
      <c r="E50" s="21">
        <v>6992.6397939999997</v>
      </c>
      <c r="F50" s="69">
        <v>7116.33</v>
      </c>
    </row>
    <row r="51" spans="1:6">
      <c r="A51" s="40" t="s">
        <v>75</v>
      </c>
      <c r="B51" s="49" t="s">
        <v>10</v>
      </c>
      <c r="C51" s="4"/>
      <c r="D51" s="21">
        <v>1427.82</v>
      </c>
      <c r="E51" s="21">
        <v>1351.2905410000001</v>
      </c>
      <c r="F51" s="69">
        <v>1064.8499999999999</v>
      </c>
    </row>
    <row r="52" spans="1:6">
      <c r="A52" s="40" t="s">
        <v>76</v>
      </c>
      <c r="B52" s="49" t="s">
        <v>10</v>
      </c>
      <c r="C52" s="4"/>
      <c r="D52" s="21">
        <v>2853.58</v>
      </c>
      <c r="E52" s="21">
        <v>2717.665931</v>
      </c>
      <c r="F52" s="69">
        <v>2644.85</v>
      </c>
    </row>
    <row r="53" spans="1:6">
      <c r="A53" s="40" t="s">
        <v>77</v>
      </c>
      <c r="B53" s="49" t="s">
        <v>10</v>
      </c>
      <c r="C53" s="4"/>
      <c r="D53" s="21">
        <v>0</v>
      </c>
      <c r="E53" s="21">
        <v>0</v>
      </c>
      <c r="F53" s="71">
        <v>0</v>
      </c>
    </row>
    <row r="54" spans="1:6" ht="22.5" customHeight="1">
      <c r="A54" s="36" t="s">
        <v>42</v>
      </c>
      <c r="B54" s="49" t="s">
        <v>17</v>
      </c>
      <c r="C54" s="2" t="s">
        <v>43</v>
      </c>
      <c r="D54" s="27">
        <v>16.649999999999999</v>
      </c>
      <c r="E54" s="27">
        <v>16.829999999999998</v>
      </c>
      <c r="F54" s="72">
        <v>15.16</v>
      </c>
    </row>
    <row r="55" spans="1:6" ht="22.5" customHeight="1">
      <c r="A55" s="36" t="s">
        <v>44</v>
      </c>
      <c r="B55" s="53" t="s">
        <v>17</v>
      </c>
      <c r="C55" s="3" t="s">
        <v>45</v>
      </c>
      <c r="D55" s="27">
        <v>26.02</v>
      </c>
      <c r="E55" s="27">
        <v>26.23</v>
      </c>
      <c r="F55" s="77">
        <v>22.94</v>
      </c>
    </row>
    <row r="56" spans="1:6" ht="27" customHeight="1">
      <c r="A56" s="78" t="s">
        <v>46</v>
      </c>
      <c r="B56" s="79"/>
      <c r="C56" s="80"/>
      <c r="D56" s="111"/>
      <c r="E56" s="111"/>
      <c r="F56" s="81"/>
    </row>
    <row r="57" spans="1:6" ht="22.5" customHeight="1">
      <c r="A57" s="41" t="s">
        <v>90</v>
      </c>
      <c r="B57" s="53" t="s">
        <v>17</v>
      </c>
      <c r="C57" s="82"/>
      <c r="D57" s="27">
        <v>3.34</v>
      </c>
      <c r="E57" s="27">
        <v>3.23</v>
      </c>
      <c r="F57" s="83">
        <v>2.4700000000000002</v>
      </c>
    </row>
    <row r="58" spans="1:6" ht="22.5" customHeight="1">
      <c r="A58" s="41" t="s">
        <v>91</v>
      </c>
      <c r="B58" s="53" t="s">
        <v>17</v>
      </c>
      <c r="C58" s="82"/>
      <c r="D58" s="27">
        <v>21.29</v>
      </c>
      <c r="E58" s="27">
        <v>20.53</v>
      </c>
      <c r="F58" s="83">
        <v>14.7</v>
      </c>
    </row>
    <row r="59" spans="1:6" ht="22.5" customHeight="1">
      <c r="A59" s="37" t="s">
        <v>47</v>
      </c>
      <c r="B59" s="53" t="s">
        <v>17</v>
      </c>
      <c r="C59" s="82"/>
      <c r="D59" s="27">
        <v>40.11</v>
      </c>
      <c r="E59" s="27">
        <v>39.64</v>
      </c>
      <c r="F59" s="83">
        <v>41.81</v>
      </c>
    </row>
    <row r="60" spans="1:6" ht="22.5" customHeight="1">
      <c r="A60" s="42" t="s">
        <v>92</v>
      </c>
      <c r="B60" s="53" t="s">
        <v>17</v>
      </c>
      <c r="C60" s="82"/>
      <c r="D60" s="27">
        <v>38.51</v>
      </c>
      <c r="E60" s="27">
        <v>40.159999999999997</v>
      </c>
      <c r="F60" s="83">
        <v>42.11</v>
      </c>
    </row>
    <row r="61" spans="1:6" ht="45.75" customHeight="1">
      <c r="A61" s="43" t="s">
        <v>93</v>
      </c>
      <c r="B61" s="53" t="s">
        <v>17</v>
      </c>
      <c r="C61" s="82"/>
      <c r="D61" s="27">
        <v>9.81</v>
      </c>
      <c r="E61" s="27">
        <v>8.4499999999999993</v>
      </c>
      <c r="F61" s="83">
        <v>8.1999999999999993</v>
      </c>
    </row>
    <row r="62" spans="1:6" ht="22.5" customHeight="1">
      <c r="A62" s="43" t="s">
        <v>94</v>
      </c>
      <c r="B62" s="53" t="s">
        <v>17</v>
      </c>
      <c r="C62" s="82"/>
      <c r="D62" s="27">
        <v>4.83</v>
      </c>
      <c r="E62" s="27">
        <v>4.76</v>
      </c>
      <c r="F62" s="83">
        <v>4.5999999999999996</v>
      </c>
    </row>
    <row r="63" spans="1:6" ht="22.5" customHeight="1">
      <c r="A63" s="43" t="s">
        <v>95</v>
      </c>
      <c r="B63" s="53" t="s">
        <v>17</v>
      </c>
      <c r="C63" s="82"/>
      <c r="D63" s="27">
        <v>178.53</v>
      </c>
      <c r="E63" s="27">
        <v>172.52</v>
      </c>
      <c r="F63" s="83">
        <v>159.72999999999999</v>
      </c>
    </row>
    <row r="64" spans="1:6" ht="22.5" customHeight="1">
      <c r="A64" s="84" t="s">
        <v>48</v>
      </c>
      <c r="B64" s="85"/>
      <c r="C64" s="86"/>
      <c r="D64" s="86"/>
      <c r="E64" s="86"/>
      <c r="F64" s="87"/>
    </row>
    <row r="65" spans="1:6" ht="28.5" customHeight="1">
      <c r="A65" s="43" t="s">
        <v>96</v>
      </c>
      <c r="B65" s="53" t="s">
        <v>17</v>
      </c>
      <c r="C65" s="3" t="s">
        <v>49</v>
      </c>
      <c r="D65" s="27">
        <v>0.75</v>
      </c>
      <c r="E65" s="27">
        <v>0.75</v>
      </c>
      <c r="F65" s="88">
        <v>0.81</v>
      </c>
    </row>
    <row r="66" spans="1:6" ht="27" customHeight="1">
      <c r="A66" s="43" t="s">
        <v>97</v>
      </c>
      <c r="B66" s="49" t="s">
        <v>17</v>
      </c>
      <c r="C66" s="2" t="s">
        <v>50</v>
      </c>
      <c r="D66" s="27">
        <v>35.29</v>
      </c>
      <c r="E66" s="27">
        <v>35.68</v>
      </c>
      <c r="F66" s="83">
        <v>27.3</v>
      </c>
    </row>
    <row r="67" spans="1:6" ht="53.25" customHeight="1">
      <c r="A67" s="43" t="s">
        <v>51</v>
      </c>
      <c r="B67" s="49" t="s">
        <v>17</v>
      </c>
      <c r="C67" s="4"/>
      <c r="D67" s="27">
        <f>6446.415485*100/10500.137808</f>
        <v>61.393627425427795</v>
      </c>
      <c r="E67" s="27">
        <f>6398.221817*100/10163.814983</f>
        <v>62.950986688577736</v>
      </c>
      <c r="F67" s="89">
        <f>4188.682675*100/8444.852574</f>
        <v>49.600423906701579</v>
      </c>
    </row>
    <row r="68" spans="1:6" ht="46.5">
      <c r="A68" s="37" t="s">
        <v>52</v>
      </c>
      <c r="B68" s="49" t="s">
        <v>17</v>
      </c>
      <c r="C68" s="13"/>
      <c r="D68" s="27">
        <f>(10500.137808*100/13984.339827)</f>
        <v>75.084973176403054</v>
      </c>
      <c r="E68" s="27">
        <f>(10163.814983*100/13727.360873)</f>
        <v>74.040560869867946</v>
      </c>
      <c r="F68" s="89">
        <f>8444.852574*100/11487.715723</f>
        <v>73.512026042673</v>
      </c>
    </row>
    <row r="69" spans="1:6" ht="75.75" customHeight="1">
      <c r="A69" s="37" t="s">
        <v>53</v>
      </c>
      <c r="B69" s="49" t="s">
        <v>17</v>
      </c>
      <c r="C69" s="14"/>
      <c r="D69" s="27">
        <f>3372.534361*100/13984.339827</f>
        <v>24.116507484239929</v>
      </c>
      <c r="E69" s="27">
        <f>3432.35554*100/13727.360873</f>
        <v>25.00375397539824</v>
      </c>
      <c r="F69" s="89">
        <f>3036.650476*100/11487.715723</f>
        <v>26.433892944619135</v>
      </c>
    </row>
    <row r="70" spans="1:6" ht="46.5">
      <c r="A70" s="37" t="s">
        <v>54</v>
      </c>
      <c r="B70" s="49" t="s">
        <v>17</v>
      </c>
      <c r="C70" s="15"/>
      <c r="D70" s="27">
        <f>7497.114*100/13984.34</f>
        <v>53.610781774470581</v>
      </c>
      <c r="E70" s="27">
        <f>7254.563*100/13727.36</f>
        <v>52.847473949834495</v>
      </c>
      <c r="F70" s="89">
        <f>5477.504*100/11487.716</f>
        <v>47.681401594538031</v>
      </c>
    </row>
    <row r="71" spans="1:6" ht="51" customHeight="1">
      <c r="A71" s="37" t="s">
        <v>98</v>
      </c>
      <c r="B71" s="49" t="s">
        <v>10</v>
      </c>
      <c r="C71" s="15"/>
      <c r="D71" s="27">
        <v>111.667658</v>
      </c>
      <c r="E71" s="27">
        <v>131.19035</v>
      </c>
      <c r="F71" s="89">
        <v>6.2126731700000004</v>
      </c>
    </row>
    <row r="72" spans="1:6" ht="48" customHeight="1">
      <c r="A72" s="37" t="s">
        <v>99</v>
      </c>
      <c r="B72" s="49" t="s">
        <v>10</v>
      </c>
      <c r="C72" s="16"/>
      <c r="D72" s="27">
        <v>0</v>
      </c>
      <c r="E72" s="27">
        <v>1.6791E-3</v>
      </c>
      <c r="F72" s="89">
        <v>3.0000000000000001E-3</v>
      </c>
    </row>
    <row r="73" spans="1:6" ht="55.5" customHeight="1">
      <c r="A73" s="37" t="s">
        <v>55</v>
      </c>
      <c r="B73" s="54"/>
      <c r="C73" s="17"/>
      <c r="D73" s="27">
        <f>+D71/D13</f>
        <v>5.3479226266460372E-2</v>
      </c>
      <c r="E73" s="27">
        <f>+E71/E13</f>
        <v>6.3065292805498954E-2</v>
      </c>
      <c r="F73" s="89">
        <f>+F71/F13</f>
        <v>3.4382290862480154E-3</v>
      </c>
    </row>
    <row r="74" spans="1:6" ht="51.75" customHeight="1" thickBot="1">
      <c r="A74" s="38" t="s">
        <v>56</v>
      </c>
      <c r="B74" s="55"/>
      <c r="C74" s="58"/>
      <c r="D74" s="27">
        <f>D72/D13</f>
        <v>0</v>
      </c>
      <c r="E74" s="27">
        <f>E72/E13</f>
        <v>8.0717013979849348E-7</v>
      </c>
      <c r="F74" s="90">
        <f>F72/F13</f>
        <v>1.6602655534097646E-6</v>
      </c>
    </row>
    <row r="75" spans="1:6" ht="20.25" customHeight="1">
      <c r="A75" s="91" t="s">
        <v>57</v>
      </c>
      <c r="B75" s="92"/>
      <c r="C75" s="93"/>
      <c r="D75" s="27"/>
      <c r="E75" s="27"/>
      <c r="F75" s="94"/>
    </row>
    <row r="76" spans="1:6" ht="50.25" customHeight="1">
      <c r="A76" s="44" t="s">
        <v>100</v>
      </c>
      <c r="B76" s="49" t="s">
        <v>17</v>
      </c>
      <c r="C76" s="17"/>
      <c r="D76" s="27">
        <v>44.07</v>
      </c>
      <c r="E76" s="27">
        <v>43.69</v>
      </c>
      <c r="F76" s="83">
        <v>40.04</v>
      </c>
    </row>
    <row r="77" spans="1:6" ht="68.25" customHeight="1">
      <c r="A77" s="44" t="s">
        <v>101</v>
      </c>
      <c r="B77" s="49" t="s">
        <v>17</v>
      </c>
      <c r="C77" s="17"/>
      <c r="D77" s="27">
        <v>44.11</v>
      </c>
      <c r="E77" s="27">
        <v>43.74</v>
      </c>
      <c r="F77" s="83">
        <v>40.32</v>
      </c>
    </row>
    <row r="78" spans="1:6" ht="51.75" customHeight="1">
      <c r="A78" s="44" t="s">
        <v>58</v>
      </c>
      <c r="B78" s="49" t="s">
        <v>17</v>
      </c>
      <c r="C78" s="17"/>
      <c r="D78" s="27">
        <v>52.44</v>
      </c>
      <c r="E78" s="27">
        <v>51.97</v>
      </c>
      <c r="F78" s="83">
        <v>48.27</v>
      </c>
    </row>
    <row r="79" spans="1:6">
      <c r="A79" s="45" t="s">
        <v>59</v>
      </c>
      <c r="B79" s="49" t="s">
        <v>17</v>
      </c>
      <c r="C79" s="17"/>
      <c r="D79" s="27">
        <v>43.99</v>
      </c>
      <c r="E79" s="27">
        <v>43.6</v>
      </c>
      <c r="F79" s="83">
        <v>39.869999999999997</v>
      </c>
    </row>
    <row r="80" spans="1:6">
      <c r="A80" s="95" t="s">
        <v>60</v>
      </c>
      <c r="B80" s="96"/>
      <c r="C80" s="97"/>
      <c r="D80" s="24"/>
      <c r="E80" s="24"/>
      <c r="F80" s="98"/>
    </row>
    <row r="81" spans="1:39">
      <c r="A81" s="45" t="s">
        <v>102</v>
      </c>
      <c r="B81" s="56" t="s">
        <v>61</v>
      </c>
      <c r="C81" s="17"/>
      <c r="D81" s="5">
        <v>1433</v>
      </c>
      <c r="E81" s="5">
        <v>1435</v>
      </c>
      <c r="F81" s="99">
        <v>1430</v>
      </c>
    </row>
    <row r="82" spans="1:39">
      <c r="A82" s="45" t="s">
        <v>67</v>
      </c>
      <c r="B82" s="56" t="s">
        <v>61</v>
      </c>
      <c r="C82" s="17"/>
      <c r="D82" s="5">
        <v>109</v>
      </c>
      <c r="E82" s="5">
        <v>108</v>
      </c>
      <c r="F82" s="100">
        <f>SUM(F83:F86)</f>
        <v>110</v>
      </c>
    </row>
    <row r="83" spans="1:39">
      <c r="A83" s="46" t="s">
        <v>78</v>
      </c>
      <c r="B83" s="56" t="s">
        <v>61</v>
      </c>
      <c r="C83" s="17"/>
      <c r="D83" s="5">
        <v>66</v>
      </c>
      <c r="E83" s="5">
        <v>66</v>
      </c>
      <c r="F83" s="100">
        <v>69</v>
      </c>
    </row>
    <row r="84" spans="1:39">
      <c r="A84" s="46" t="s">
        <v>79</v>
      </c>
      <c r="B84" s="56" t="s">
        <v>61</v>
      </c>
      <c r="C84" s="17"/>
      <c r="D84" s="5">
        <v>0</v>
      </c>
      <c r="E84" s="5">
        <v>0</v>
      </c>
      <c r="F84" s="100">
        <v>0</v>
      </c>
    </row>
    <row r="85" spans="1:39">
      <c r="A85" s="46" t="s">
        <v>80</v>
      </c>
      <c r="B85" s="56" t="s">
        <v>61</v>
      </c>
      <c r="C85" s="17"/>
      <c r="D85" s="5">
        <v>43</v>
      </c>
      <c r="E85" s="5">
        <v>42</v>
      </c>
      <c r="F85" s="100">
        <v>41</v>
      </c>
    </row>
    <row r="86" spans="1:39" ht="24" thickBot="1">
      <c r="A86" s="47" t="s">
        <v>81</v>
      </c>
      <c r="B86" s="55" t="s">
        <v>61</v>
      </c>
      <c r="C86" s="31"/>
      <c r="D86" s="5">
        <v>0</v>
      </c>
      <c r="E86" s="5">
        <v>0</v>
      </c>
      <c r="F86" s="101">
        <v>0</v>
      </c>
    </row>
    <row r="87" spans="1:39" ht="52.5" customHeight="1">
      <c r="A87" s="122" t="s">
        <v>62</v>
      </c>
      <c r="B87" s="122"/>
      <c r="C87" s="122"/>
      <c r="D87" s="122"/>
      <c r="E87" s="122"/>
      <c r="F87" s="122"/>
    </row>
    <row r="88" spans="1:39" ht="29.25" customHeight="1">
      <c r="A88" s="57" t="s">
        <v>107</v>
      </c>
      <c r="C88" s="57" t="s">
        <v>108</v>
      </c>
      <c r="D88" s="7"/>
      <c r="E88" s="7"/>
      <c r="F88" s="121"/>
    </row>
    <row r="89" spans="1:39" ht="69" customHeight="1">
      <c r="A89" s="57" t="s">
        <v>66</v>
      </c>
      <c r="B89" s="57"/>
      <c r="C89" s="57" t="s">
        <v>65</v>
      </c>
      <c r="D89" s="121"/>
      <c r="E89" s="121"/>
      <c r="F89" s="121"/>
    </row>
    <row r="90" spans="1:39" s="19" customFormat="1" ht="10.5" customHeight="1">
      <c r="A90" s="57"/>
      <c r="B90" s="57"/>
      <c r="C90" s="10"/>
      <c r="D90" s="7"/>
      <c r="E90" s="7"/>
      <c r="F90" s="7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20"/>
    </row>
    <row r="91" spans="1:39" s="19" customFormat="1" ht="55.5" customHeight="1">
      <c r="A91" s="57" t="s">
        <v>106</v>
      </c>
      <c r="B91" s="57"/>
      <c r="C91" s="10"/>
      <c r="D91" s="7"/>
      <c r="E91" s="7"/>
      <c r="F91" s="7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27.75" customHeight="1">
      <c r="D92" s="120"/>
    </row>
    <row r="93" spans="1:39">
      <c r="A93" s="57" t="s">
        <v>63</v>
      </c>
      <c r="B93" s="57"/>
      <c r="C93" s="10"/>
      <c r="D93" s="120"/>
    </row>
    <row r="94" spans="1:39">
      <c r="B94" s="57"/>
      <c r="C94" s="10"/>
    </row>
  </sheetData>
  <mergeCells count="7">
    <mergeCell ref="A87:F87"/>
    <mergeCell ref="D1:F1"/>
    <mergeCell ref="A6:F6"/>
    <mergeCell ref="A7:A8"/>
    <mergeCell ref="B7:B8"/>
    <mergeCell ref="C7:C8"/>
    <mergeCell ref="D7:F7"/>
  </mergeCells>
  <pageMargins left="0.23622047244094491" right="0.23622047244094491" top="0.39370078740157483" bottom="0.39370078740157483" header="0.31496062992125984" footer="0.31496062992125984"/>
  <pageSetup paperSize="9" scale="52" firstPageNumber="0" fitToHeight="4" orientation="portrait" r:id="rId1"/>
  <headerFooter alignWithMargins="0">
    <oddFooter>&amp;R&amp;12&amp;P</oddFooter>
  </headerFooter>
  <rowBreaks count="2" manualBreakCount="2">
    <brk id="39" max="5" man="1"/>
    <brk id="7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4"/>
  <sheetViews>
    <sheetView workbookViewId="0">
      <selection activeCell="A2" sqref="A1:XFD1048576"/>
    </sheetView>
  </sheetViews>
  <sheetFormatPr defaultRowHeight="12.75"/>
  <cols>
    <col min="2" max="4" width="15.42578125" style="105" bestFit="1" customWidth="1"/>
    <col min="5" max="5" width="16.42578125" style="105" bestFit="1" customWidth="1"/>
  </cols>
  <sheetData>
    <row r="4" spans="2:5">
      <c r="B4" s="106"/>
      <c r="C4" s="106"/>
      <c r="D4" s="106"/>
      <c r="E4" s="10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11"/>
  <sheetViews>
    <sheetView workbookViewId="0">
      <selection activeCell="B7" sqref="B7"/>
    </sheetView>
  </sheetViews>
  <sheetFormatPr defaultRowHeight="12.75"/>
  <cols>
    <col min="2" max="2" width="16.42578125" style="105" bestFit="1" customWidth="1"/>
  </cols>
  <sheetData>
    <row r="5" spans="2:2">
      <c r="B5" s="105">
        <v>955652584</v>
      </c>
    </row>
    <row r="6" spans="2:2">
      <c r="B6" s="105">
        <v>9544485224</v>
      </c>
    </row>
    <row r="7" spans="2:2">
      <c r="B7" s="106">
        <f>SUM(B5:B6)</f>
        <v>10500137808</v>
      </c>
    </row>
    <row r="9" spans="2:2">
      <c r="B9" s="105">
        <v>2000243462</v>
      </c>
    </row>
    <row r="10" spans="2:2">
      <c r="B10" s="105">
        <v>1372290899</v>
      </c>
    </row>
    <row r="11" spans="2:2">
      <c r="B11" s="106">
        <f>SUM(B9:B10)</f>
        <v>3372534361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Anexa nr.1-31.08.2015</vt:lpstr>
      <vt:lpstr>Sheet1</vt:lpstr>
      <vt:lpstr>Sheet2</vt:lpstr>
      <vt:lpstr>'Anexa nr.1-31.08.2015'!Print_Area</vt:lpstr>
      <vt:lpstr>'Anexa nr.1-31.08.2015'!Print_Titles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2015-09-16T07:41:47Z</cp:lastPrinted>
  <dcterms:created xsi:type="dcterms:W3CDTF">2014-09-30T12:25:55Z</dcterms:created>
  <dcterms:modified xsi:type="dcterms:W3CDTF">2015-09-16T07:51:34Z</dcterms:modified>
</cp:coreProperties>
</file>