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state="hidden" r:id="rId2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<sst xmlns="http://schemas.openxmlformats.org/spreadsheetml/2006/main" count="56" uniqueCount="32">
  <si>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</si>
  <si>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</si>
  <si>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</si>
  <si>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</si>
  <si>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</si>
  <si>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</si>
  <si>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</si>
  <si>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</si>
  <si>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</si>
  <si>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</si>
  <si>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</si>
  <si>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</si>
  <si>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</si>
  <si>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</si>
  <si>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</si>
  <si>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</si>
  <si>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</si>
  <si>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</si>
  <si>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</si>
  <si>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</si>
  <si>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</si>
  <si>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</si>
  <si>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</si>
  <si>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</si>
  <si>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</si>
  <si>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</si>
  <si>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S.Cebotari</t>
  </si>
  <si>
    <t>Executorul si numarul telefonului   F.Plugaru, 0-22-24-43-54</t>
  </si>
  <si>
    <t xml:space="preserve">*La aceasta categorie se includ de asemenea depozitele bugetului Republicii Moldova si ale bugetelor locale, ale bancilor, institutiilor financiare nebancare si ale altor persoane fizice care practica activitate de </t>
  </si>
  <si>
    <t>intreprinzator sau alt gen deactivitate etc.</t>
  </si>
  <si>
    <t>Presedintele Comitetului de Conducere al bancii       ______________________________</t>
  </si>
  <si>
    <t>la situatia  31.08.2015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</si>
</sst>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0.000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6" sqref="A6:M6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D1" s="3"/>
      <c r="E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D2" s="3"/>
      <c r="E2" s="3"/>
      <c r="F2" s="3"/>
      <c r="H2" s="3"/>
      <c r="J2" s="3"/>
      <c r="L2" s="3"/>
      <c r="M2" s="3" t="s">
        <v>17</v>
      </c>
    </row>
    <row r="3" spans="1:13" ht="12.75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>
      <c r="A4" s="87" t="s">
        <v>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12.75">
      <c r="A5" s="3"/>
    </row>
    <row r="6" spans="1:13" ht="12.75">
      <c r="A6" s="87" t="s">
        <v>31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ht="12.75">
      <c r="A7" s="3"/>
    </row>
    <row r="8" spans="1:13" ht="42.75" customHeight="1">
      <c r="A8" s="88" t="s">
        <v>23</v>
      </c>
      <c r="B8" s="82" t="s">
        <v>16</v>
      </c>
      <c r="C8" s="82"/>
      <c r="D8" s="82"/>
      <c r="E8" s="82"/>
      <c r="F8" s="82"/>
      <c r="G8" s="83"/>
      <c r="H8" s="82" t="s">
        <v>18</v>
      </c>
      <c r="I8" s="82"/>
      <c r="J8" s="82"/>
      <c r="K8" s="82"/>
      <c r="L8" s="82"/>
      <c r="M8" s="82"/>
    </row>
    <row r="9" spans="1:13" ht="12.75">
      <c r="A9" s="88"/>
      <c r="B9" s="90" t="s">
        <v>1</v>
      </c>
      <c r="C9" s="91"/>
      <c r="D9" s="81" t="s">
        <v>12</v>
      </c>
      <c r="E9" s="81"/>
      <c r="F9" s="78" t="s">
        <v>22</v>
      </c>
      <c r="G9" s="79"/>
      <c r="H9" s="80" t="s">
        <v>1</v>
      </c>
      <c r="I9" s="80"/>
      <c r="J9" s="86" t="s">
        <v>12</v>
      </c>
      <c r="K9" s="86"/>
      <c r="L9" s="84" t="s">
        <v>22</v>
      </c>
      <c r="M9" s="85"/>
    </row>
    <row r="10" spans="1:13" ht="38.25">
      <c r="A10" s="89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2.75">
      <c r="A11" s="14" t="s">
        <v>19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9"/>
      <c r="C12" s="50"/>
      <c r="D12" s="51"/>
      <c r="E12" s="52"/>
      <c r="F12" s="52"/>
      <c r="G12" s="52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53">
        <f>(205261434.32+592458.32)/1000</f>
        <v>205854</v>
      </c>
      <c r="C13" s="54">
        <f>(749665253.01+0)/1000</f>
        <v>749665</v>
      </c>
      <c r="D13" s="53">
        <f>(207356033.09+606870.15)/1000</f>
        <v>207963</v>
      </c>
      <c r="E13" s="54">
        <f>(611257406.81+0)/1000</f>
        <v>611257</v>
      </c>
      <c r="F13" s="53">
        <f>(144181483.2+674381.48)/1000</f>
        <v>144856</v>
      </c>
      <c r="G13" s="55">
        <f>(494435834.22+0)/1000</f>
        <v>494436</v>
      </c>
      <c r="H13" s="32">
        <v>0</v>
      </c>
      <c r="I13" s="32">
        <v>0</v>
      </c>
      <c r="J13" s="32">
        <v>0</v>
      </c>
      <c r="K13" s="37">
        <v>0</v>
      </c>
      <c r="L13" s="32">
        <v>0</v>
      </c>
      <c r="M13" s="38">
        <v>0</v>
      </c>
    </row>
    <row r="14" spans="1:13" ht="12.75">
      <c r="A14" s="22" t="s">
        <v>7</v>
      </c>
      <c r="B14" s="56">
        <f>(1130756743.44+0)/1000</f>
        <v>1130757</v>
      </c>
      <c r="C14" s="57">
        <f>(923946770.05+0)/1000</f>
        <v>923947</v>
      </c>
      <c r="D14" s="56">
        <f>(1224942287.77+0)/1000</f>
        <v>1224942</v>
      </c>
      <c r="E14" s="57">
        <f>(925894386.12+0)/1000</f>
        <v>925894</v>
      </c>
      <c r="F14" s="56">
        <f>(1226315628.31+0)/1000</f>
        <v>1226316</v>
      </c>
      <c r="G14" s="58">
        <f>(618210455.39+0)/1000</f>
        <v>618210</v>
      </c>
      <c r="H14" s="32">
        <v>0</v>
      </c>
      <c r="I14" s="32">
        <v>0</v>
      </c>
      <c r="J14" s="32">
        <v>0</v>
      </c>
      <c r="K14" s="37">
        <v>0</v>
      </c>
      <c r="L14" s="32">
        <v>0</v>
      </c>
      <c r="M14" s="38">
        <v>0</v>
      </c>
    </row>
    <row r="15" spans="1:13" ht="12.75">
      <c r="A15" s="22" t="s">
        <v>2</v>
      </c>
      <c r="B15" s="59">
        <f>0/1000</f>
        <v>0</v>
      </c>
      <c r="C15" s="54">
        <f>102676162.99/1000</f>
        <v>102676</v>
      </c>
      <c r="D15" s="59">
        <f>1679.1/1000</f>
        <v>2</v>
      </c>
      <c r="E15" s="54">
        <f>124856067.3/1000</f>
        <v>124856</v>
      </c>
      <c r="F15" s="59">
        <f>3079.1/1000</f>
        <v>3</v>
      </c>
      <c r="G15" s="55">
        <f>2035524/1000</f>
        <v>2036</v>
      </c>
      <c r="H15" s="32">
        <v>0</v>
      </c>
      <c r="I15" s="32">
        <v>0</v>
      </c>
      <c r="J15" s="32">
        <v>0</v>
      </c>
      <c r="K15" s="37">
        <v>0</v>
      </c>
      <c r="L15" s="32">
        <v>0</v>
      </c>
      <c r="M15" s="38">
        <v>0</v>
      </c>
    </row>
    <row r="16" spans="1:13" ht="12.75">
      <c r="A16" s="28" t="s">
        <v>25</v>
      </c>
      <c r="B16" s="56"/>
      <c r="C16" s="60"/>
      <c r="D16" s="56"/>
      <c r="E16" s="60"/>
      <c r="F16" s="56"/>
      <c r="G16" s="61"/>
      <c r="H16" s="33"/>
      <c r="I16" s="33"/>
      <c r="J16" s="33"/>
      <c r="K16" s="39"/>
      <c r="L16" s="33"/>
      <c r="M16" s="40"/>
    </row>
    <row r="17" spans="1:13" ht="12.75">
      <c r="A17" s="22" t="s">
        <v>13</v>
      </c>
      <c r="B17" s="59">
        <f>(410561312.27+432876.72)/1000</f>
        <v>410994</v>
      </c>
      <c r="C17" s="59">
        <f>(7722545.48+0)/1000</f>
        <v>7723</v>
      </c>
      <c r="D17" s="59">
        <f>(384508067.63+432876.72)/1000</f>
        <v>384941</v>
      </c>
      <c r="E17" s="59">
        <f>(9699299.86+0)/1000</f>
        <v>9699</v>
      </c>
      <c r="F17" s="59">
        <f>(372848699.01+433335.84)/1000</f>
        <v>373282</v>
      </c>
      <c r="G17" s="62">
        <f>(0+0)/1000</f>
        <v>0</v>
      </c>
      <c r="H17" s="32">
        <v>0.92</v>
      </c>
      <c r="I17" s="32">
        <v>2</v>
      </c>
      <c r="J17" s="32">
        <v>0.94</v>
      </c>
      <c r="K17" s="37">
        <v>2</v>
      </c>
      <c r="L17" s="47">
        <v>0.88</v>
      </c>
      <c r="M17" s="38">
        <v>0</v>
      </c>
    </row>
    <row r="18" spans="1:13" ht="12.75">
      <c r="A18" s="22" t="s">
        <v>7</v>
      </c>
      <c r="B18" s="56">
        <f>(324825014.22+0)/1000</f>
        <v>324825</v>
      </c>
      <c r="C18" s="63">
        <f>(10738089.58+0)/1000</f>
        <v>10738</v>
      </c>
      <c r="D18" s="56">
        <f>(304953167.03+0)/1000</f>
        <v>304953</v>
      </c>
      <c r="E18" s="63">
        <f>(19671145.7+0)/1000</f>
        <v>19671</v>
      </c>
      <c r="F18" s="56">
        <f>(155747382.79+0)/1000</f>
        <v>155747</v>
      </c>
      <c r="G18" s="64">
        <f>(78099861.45+0)/1000</f>
        <v>78100</v>
      </c>
      <c r="H18" s="32">
        <v>3.4</v>
      </c>
      <c r="I18" s="32">
        <v>1.92</v>
      </c>
      <c r="J18" s="32">
        <v>3.72</v>
      </c>
      <c r="K18" s="37">
        <v>0.91</v>
      </c>
      <c r="L18" s="34">
        <v>1.01</v>
      </c>
      <c r="M18" s="38">
        <v>0.51</v>
      </c>
    </row>
    <row r="19" spans="1:13" ht="12.75">
      <c r="A19" s="22" t="s">
        <v>2</v>
      </c>
      <c r="B19" s="59">
        <f>0/1000</f>
        <v>0</v>
      </c>
      <c r="C19" s="54">
        <f>8991494.83/1000</f>
        <v>8991</v>
      </c>
      <c r="D19" s="59">
        <f>0/1000</f>
        <v>0</v>
      </c>
      <c r="E19" s="54">
        <f>6332603.59/1000</f>
        <v>6333</v>
      </c>
      <c r="F19" s="59">
        <f>0/1000</f>
        <v>0</v>
      </c>
      <c r="G19" s="55">
        <f>4174070.07/1000</f>
        <v>4174</v>
      </c>
      <c r="H19" s="32">
        <v>0</v>
      </c>
      <c r="I19" s="32">
        <v>2.22</v>
      </c>
      <c r="J19" s="32">
        <v>0</v>
      </c>
      <c r="K19" s="37">
        <v>2.31</v>
      </c>
      <c r="L19" s="32">
        <v>0</v>
      </c>
      <c r="M19" s="38">
        <v>2.62</v>
      </c>
    </row>
    <row r="20" spans="1:13" ht="12.75">
      <c r="A20" s="28" t="s">
        <v>11</v>
      </c>
      <c r="B20" s="56"/>
      <c r="C20" s="57"/>
      <c r="D20" s="56"/>
      <c r="E20" s="57"/>
      <c r="F20" s="56"/>
      <c r="G20" s="58"/>
      <c r="H20" s="33"/>
      <c r="I20" s="33"/>
      <c r="J20" s="33"/>
      <c r="K20" s="39"/>
      <c r="L20" s="33"/>
      <c r="M20" s="40"/>
    </row>
    <row r="21" spans="1:13" ht="12.75">
      <c r="A21" s="22" t="s">
        <v>13</v>
      </c>
      <c r="B21" s="59">
        <f>(16000+117450.75)/1000</f>
        <v>133</v>
      </c>
      <c r="C21" s="54">
        <f>(0+0)/1000</f>
        <v>0</v>
      </c>
      <c r="D21" s="59">
        <f>(0+18327.75)/1000</f>
        <v>18</v>
      </c>
      <c r="E21" s="54">
        <f>(0+41124.6)/1000</f>
        <v>41</v>
      </c>
      <c r="F21" s="59">
        <f>(0+23038.34)/1000</f>
        <v>23</v>
      </c>
      <c r="G21" s="55">
        <f>(3123040+0)/1000</f>
        <v>3123</v>
      </c>
      <c r="H21" s="32">
        <v>0</v>
      </c>
      <c r="I21" s="32">
        <v>0</v>
      </c>
      <c r="J21" s="32">
        <v>0</v>
      </c>
      <c r="K21" s="37">
        <v>0</v>
      </c>
      <c r="L21" s="32">
        <v>0</v>
      </c>
      <c r="M21" s="38">
        <v>0</v>
      </c>
    </row>
    <row r="22" spans="1:13" ht="12.75">
      <c r="A22" s="22" t="s">
        <v>7</v>
      </c>
      <c r="B22" s="56">
        <f>6439427.21/1000</f>
        <v>6439</v>
      </c>
      <c r="C22" s="60">
        <f>41776684.68/1000</f>
        <v>41777</v>
      </c>
      <c r="D22" s="56">
        <f>6542652.94/1000</f>
        <v>6543</v>
      </c>
      <c r="E22" s="60">
        <f>39854627.63/1000</f>
        <v>39855</v>
      </c>
      <c r="F22" s="56">
        <f>12008783/1000</f>
        <v>12009</v>
      </c>
      <c r="G22" s="61">
        <f>31725261.43/1000</f>
        <v>31725</v>
      </c>
      <c r="H22" s="32">
        <v>0</v>
      </c>
      <c r="I22" s="32">
        <v>0</v>
      </c>
      <c r="J22" s="32">
        <v>0</v>
      </c>
      <c r="K22" s="37">
        <v>0</v>
      </c>
      <c r="L22" s="32">
        <v>0</v>
      </c>
      <c r="M22" s="38">
        <v>0</v>
      </c>
    </row>
    <row r="23" spans="1:13" ht="12.75">
      <c r="A23" s="22" t="s">
        <v>2</v>
      </c>
      <c r="B23" s="62">
        <f aca="true" t="shared" si="0" ref="B23:G23">0/1000</f>
        <v>0</v>
      </c>
      <c r="C23" s="57">
        <f t="shared" si="0"/>
        <v>0</v>
      </c>
      <c r="D23" s="62">
        <f t="shared" si="0"/>
        <v>0</v>
      </c>
      <c r="E23" s="57">
        <f t="shared" si="0"/>
        <v>0</v>
      </c>
      <c r="F23" s="62">
        <f t="shared" si="0"/>
        <v>0</v>
      </c>
      <c r="G23" s="58">
        <f t="shared" si="0"/>
        <v>0</v>
      </c>
      <c r="H23" s="32">
        <v>0</v>
      </c>
      <c r="I23" s="32">
        <v>0</v>
      </c>
      <c r="J23" s="32">
        <v>0</v>
      </c>
      <c r="K23" s="37">
        <v>0</v>
      </c>
      <c r="L23" s="32">
        <v>0</v>
      </c>
      <c r="M23" s="38">
        <v>0</v>
      </c>
    </row>
    <row r="24" spans="1:13" ht="12.75">
      <c r="A24" s="29" t="s">
        <v>15</v>
      </c>
      <c r="B24" s="56"/>
      <c r="C24" s="65"/>
      <c r="D24" s="56"/>
      <c r="E24" s="65"/>
      <c r="F24" s="56"/>
      <c r="G24" s="66"/>
      <c r="H24" s="33"/>
      <c r="I24" s="33"/>
      <c r="J24" s="33"/>
      <c r="K24" s="39"/>
      <c r="L24" s="33"/>
      <c r="M24" s="40"/>
    </row>
    <row r="25" spans="1:13" ht="12.75">
      <c r="A25" s="22" t="s">
        <v>13</v>
      </c>
      <c r="B25" s="59">
        <f>(1940853575.91+1973887392.58)/1000</f>
        <v>3914741</v>
      </c>
      <c r="C25" s="54">
        <f>(3865011694.35+1346015826.66)/1000</f>
        <v>5211028</v>
      </c>
      <c r="D25" s="59">
        <f>(1688980042.45+2162829260.2)/1000</f>
        <v>3851809</v>
      </c>
      <c r="E25" s="54">
        <f>(3802552548.78001+1295533129.52)/1000</f>
        <v>5098086</v>
      </c>
      <c r="F25" s="59">
        <f>(1121220311.95+2379299447.58)/1000</f>
        <v>3500520</v>
      </c>
      <c r="G25" s="55">
        <f>(3031152403.69+897460616.97)/1000</f>
        <v>3928613</v>
      </c>
      <c r="H25" s="32">
        <v>13</v>
      </c>
      <c r="I25" s="32">
        <v>2.19</v>
      </c>
      <c r="J25" s="32">
        <v>11.61</v>
      </c>
      <c r="K25" s="37">
        <v>2.18</v>
      </c>
      <c r="L25" s="32">
        <v>7.34</v>
      </c>
      <c r="M25" s="38">
        <v>4.29</v>
      </c>
    </row>
    <row r="26" spans="1:13" ht="12.75">
      <c r="A26" s="30" t="s">
        <v>7</v>
      </c>
      <c r="B26" s="56">
        <f>493484330.93/1000</f>
        <v>493484</v>
      </c>
      <c r="C26" s="60">
        <f>552234959.42/1000</f>
        <v>552235</v>
      </c>
      <c r="D26" s="56">
        <f>491627972.6/1000</f>
        <v>491628</v>
      </c>
      <c r="E26" s="60">
        <f>550059650.25/1000</f>
        <v>550060</v>
      </c>
      <c r="F26" s="56">
        <f>597460054.43/1000</f>
        <v>597460</v>
      </c>
      <c r="G26" s="61">
        <f>323295722.5/1000</f>
        <v>323296</v>
      </c>
      <c r="H26" s="32">
        <v>9.99</v>
      </c>
      <c r="I26" s="32">
        <v>3.38</v>
      </c>
      <c r="J26" s="32">
        <v>8.6</v>
      </c>
      <c r="K26" s="37">
        <v>3.4</v>
      </c>
      <c r="L26" s="32">
        <v>6.69</v>
      </c>
      <c r="M26" s="38">
        <v>4.09</v>
      </c>
    </row>
    <row r="27" spans="1:13" ht="12.75">
      <c r="A27" s="22" t="s">
        <v>2</v>
      </c>
      <c r="B27" s="59">
        <f aca="true" t="shared" si="1" ref="B27:G27">0/1000</f>
        <v>0</v>
      </c>
      <c r="C27" s="54">
        <f t="shared" si="1"/>
        <v>0</v>
      </c>
      <c r="D27" s="59">
        <f t="shared" si="1"/>
        <v>0</v>
      </c>
      <c r="E27" s="54">
        <f t="shared" si="1"/>
        <v>0</v>
      </c>
      <c r="F27" s="59">
        <f t="shared" si="1"/>
        <v>0</v>
      </c>
      <c r="G27" s="55">
        <f t="shared" si="1"/>
        <v>0</v>
      </c>
      <c r="H27" s="32">
        <v>0</v>
      </c>
      <c r="I27" s="32">
        <v>0</v>
      </c>
      <c r="J27" s="32">
        <v>0</v>
      </c>
      <c r="K27" s="37">
        <v>0</v>
      </c>
      <c r="L27" s="32">
        <v>0</v>
      </c>
      <c r="M27" s="38">
        <v>0</v>
      </c>
    </row>
    <row r="28" spans="1:13" ht="12.75">
      <c r="A28" s="28" t="s">
        <v>20</v>
      </c>
      <c r="B28" s="56"/>
      <c r="C28" s="65"/>
      <c r="D28" s="67"/>
      <c r="E28" s="51"/>
      <c r="F28" s="51"/>
      <c r="G28" s="68"/>
      <c r="H28" s="34"/>
      <c r="I28" s="34"/>
      <c r="J28" s="34"/>
      <c r="K28" s="41"/>
      <c r="L28" s="34"/>
      <c r="M28" s="40"/>
    </row>
    <row r="29" spans="1:13" ht="12.75">
      <c r="A29" s="22" t="s">
        <v>13</v>
      </c>
      <c r="B29" s="59">
        <f aca="true" t="shared" si="2" ref="B29:G31">B13+B17+B21+B25</f>
        <v>4531722</v>
      </c>
      <c r="C29" s="54">
        <f t="shared" si="2"/>
        <v>5968416</v>
      </c>
      <c r="D29" s="69">
        <f t="shared" si="2"/>
        <v>4444731</v>
      </c>
      <c r="E29" s="69">
        <f t="shared" si="2"/>
        <v>5719083</v>
      </c>
      <c r="F29" s="69">
        <f t="shared" si="2"/>
        <v>4018681</v>
      </c>
      <c r="G29" s="70">
        <f t="shared" si="2"/>
        <v>4426172</v>
      </c>
      <c r="H29" s="32">
        <f aca="true" t="shared" si="3" ref="H29:M31">(B13*H13+B17*H17+B21*H21+B25*H25)/B29</f>
        <v>11.31</v>
      </c>
      <c r="I29" s="32">
        <f t="shared" si="3"/>
        <v>1.91</v>
      </c>
      <c r="J29" s="32">
        <f t="shared" si="3"/>
        <v>10.14</v>
      </c>
      <c r="K29" s="37">
        <f t="shared" si="3"/>
        <v>1.95</v>
      </c>
      <c r="L29" s="32">
        <f t="shared" si="3"/>
        <v>6.48</v>
      </c>
      <c r="M29" s="38">
        <f t="shared" si="3"/>
        <v>3.81</v>
      </c>
    </row>
    <row r="30" spans="1:13" ht="12.75">
      <c r="A30" s="22" t="s">
        <v>7</v>
      </c>
      <c r="B30" s="56">
        <f t="shared" si="2"/>
        <v>1955505</v>
      </c>
      <c r="C30" s="71">
        <f t="shared" si="2"/>
        <v>1528697</v>
      </c>
      <c r="D30" s="72">
        <f t="shared" si="2"/>
        <v>2028066</v>
      </c>
      <c r="E30" s="72">
        <f t="shared" si="2"/>
        <v>1535480</v>
      </c>
      <c r="F30" s="72">
        <f t="shared" si="2"/>
        <v>1991532</v>
      </c>
      <c r="G30" s="73">
        <f t="shared" si="2"/>
        <v>1051331</v>
      </c>
      <c r="H30" s="35">
        <f t="shared" si="3"/>
        <v>3.09</v>
      </c>
      <c r="I30" s="35">
        <f t="shared" si="3"/>
        <v>1.23</v>
      </c>
      <c r="J30" s="35">
        <f t="shared" si="3"/>
        <v>2.64</v>
      </c>
      <c r="K30" s="42">
        <f t="shared" si="3"/>
        <v>1.23</v>
      </c>
      <c r="L30" s="35">
        <f t="shared" si="3"/>
        <v>2.09</v>
      </c>
      <c r="M30" s="43">
        <f t="shared" si="3"/>
        <v>1.3</v>
      </c>
    </row>
    <row r="31" spans="1:13" ht="12.75">
      <c r="A31" s="23" t="s">
        <v>2</v>
      </c>
      <c r="B31" s="74">
        <f t="shared" si="2"/>
        <v>0</v>
      </c>
      <c r="C31" s="75">
        <f t="shared" si="2"/>
        <v>111667</v>
      </c>
      <c r="D31" s="75">
        <f t="shared" si="2"/>
        <v>2</v>
      </c>
      <c r="E31" s="76">
        <f t="shared" si="2"/>
        <v>131189</v>
      </c>
      <c r="F31" s="77">
        <f t="shared" si="2"/>
        <v>3</v>
      </c>
      <c r="G31" s="77">
        <f t="shared" si="2"/>
        <v>6210</v>
      </c>
      <c r="H31" s="36">
        <v>0</v>
      </c>
      <c r="I31" s="36">
        <f t="shared" si="3"/>
        <v>0.18</v>
      </c>
      <c r="J31" s="36">
        <f t="shared" si="3"/>
        <v>0</v>
      </c>
      <c r="K31" s="44">
        <f t="shared" si="3"/>
        <v>0.11</v>
      </c>
      <c r="L31" s="36">
        <f t="shared" si="3"/>
        <v>0</v>
      </c>
      <c r="M31" s="45">
        <f t="shared" si="3"/>
        <v>1.76</v>
      </c>
    </row>
    <row r="32" spans="1:3" ht="12.75">
      <c r="A32" s="3"/>
      <c r="C32" s="24"/>
    </row>
    <row r="33" ht="12.75">
      <c r="A33" s="25" t="s">
        <v>6</v>
      </c>
    </row>
    <row r="34" ht="12.75">
      <c r="A34" s="25" t="s">
        <v>28</v>
      </c>
    </row>
    <row r="35" ht="12.75">
      <c r="A35" s="25" t="s">
        <v>29</v>
      </c>
    </row>
    <row r="36" ht="12.75">
      <c r="A36" s="25" t="s">
        <v>21</v>
      </c>
    </row>
    <row r="37" ht="12.75">
      <c r="A37" s="25" t="s">
        <v>24</v>
      </c>
    </row>
    <row r="38" ht="12.75">
      <c r="A38" s="3"/>
    </row>
    <row r="39" ht="12.75">
      <c r="A39" s="3" t="s">
        <v>4</v>
      </c>
    </row>
    <row r="40" spans="1:5" ht="12.75">
      <c r="A40" s="3" t="s">
        <v>30</v>
      </c>
      <c r="E40" s="2" t="s">
        <v>26</v>
      </c>
    </row>
    <row r="41" ht="12.75">
      <c r="A41" s="3"/>
    </row>
    <row r="42" ht="12.75">
      <c r="A42" s="3" t="s">
        <v>27</v>
      </c>
    </row>
    <row r="43" spans="1:2" ht="12.75">
      <c r="A43" s="3" t="s">
        <v>14</v>
      </c>
      <c r="B43" s="48">
        <v>42264</v>
      </c>
    </row>
  </sheetData>
  <sheetProtection/>
  <mergeCells count="12">
    <mergeCell ref="A3:M3"/>
    <mergeCell ref="A4:M4"/>
    <mergeCell ref="A6:M6"/>
    <mergeCell ref="A8:A10"/>
    <mergeCell ref="B9:C9"/>
    <mergeCell ref="F9:G9"/>
    <mergeCell ref="H9:I9"/>
    <mergeCell ref="D9:E9"/>
    <mergeCell ref="B8:G8"/>
    <mergeCell ref="L9:M9"/>
    <mergeCell ref="H8:M8"/>
    <mergeCell ref="J9:K9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6">
        <v>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494435834</v>
      </c>
    </row>
    <row r="14" spans="1:7" ht="12.75">
      <c r="A14" s="46">
        <v>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618210455</v>
      </c>
    </row>
    <row r="15" spans="1:7" ht="12.75">
      <c r="A15" s="46">
        <v>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2035524</v>
      </c>
    </row>
    <row r="16" spans="1:7" ht="12.75">
      <c r="A16" s="46"/>
      <c r="B16" s="46"/>
      <c r="C16" s="46"/>
      <c r="D16" s="46"/>
      <c r="E16" s="46"/>
      <c r="F16" s="46"/>
      <c r="G16" s="46"/>
    </row>
    <row r="17" spans="1:7" s="31" customFormat="1" ht="12.75">
      <c r="A17" s="46">
        <v>379402624</v>
      </c>
      <c r="B17" s="46">
        <v>15445091</v>
      </c>
      <c r="C17" s="46">
        <v>363574520</v>
      </c>
      <c r="D17" s="46">
        <v>19398600</v>
      </c>
      <c r="E17" s="46">
        <v>328119600</v>
      </c>
      <c r="F17" s="46">
        <v>0</v>
      </c>
      <c r="G17" s="46">
        <v>0</v>
      </c>
    </row>
    <row r="18" spans="1:7" ht="12.75">
      <c r="A18" s="46">
        <v>1102999395</v>
      </c>
      <c r="B18" s="46">
        <v>20642333</v>
      </c>
      <c r="C18" s="46">
        <v>1134232930</v>
      </c>
      <c r="D18" s="46">
        <v>17870179</v>
      </c>
      <c r="E18" s="46">
        <v>157560889</v>
      </c>
      <c r="F18" s="46">
        <v>39781311</v>
      </c>
      <c r="G18" s="46">
        <v>78099861</v>
      </c>
    </row>
    <row r="19" spans="1:7" ht="12.75">
      <c r="A19" s="46">
        <v>0</v>
      </c>
      <c r="B19" s="46">
        <v>19956153</v>
      </c>
      <c r="C19" s="46">
        <v>0</v>
      </c>
      <c r="D19" s="46">
        <v>14612804</v>
      </c>
      <c r="E19" s="46">
        <v>0</v>
      </c>
      <c r="F19" s="46">
        <v>10926584</v>
      </c>
      <c r="G19" s="46">
        <v>4174070</v>
      </c>
    </row>
    <row r="20" spans="1:7" ht="12.75">
      <c r="A20" s="46"/>
      <c r="B20" s="46"/>
      <c r="C20" s="46"/>
      <c r="D20" s="46"/>
      <c r="E20" s="46"/>
      <c r="F20" s="46"/>
      <c r="G20" s="46"/>
    </row>
    <row r="21" spans="1:7" ht="12.75">
      <c r="A21" s="46">
        <v>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3123040</v>
      </c>
    </row>
    <row r="22" spans="1:7" ht="12.75">
      <c r="A22" s="46">
        <v>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31725261</v>
      </c>
    </row>
    <row r="23" spans="1:7" ht="12.75">
      <c r="A23" s="46">
        <v>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ht="12.75">
      <c r="A24" s="46"/>
      <c r="B24" s="46"/>
      <c r="C24" s="46"/>
      <c r="D24" s="46"/>
      <c r="E24" s="46"/>
      <c r="F24" s="46"/>
      <c r="G24" s="46"/>
    </row>
    <row r="25" spans="1:7" s="31" customFormat="1" ht="12.75">
      <c r="A25" s="46">
        <v>50905726641</v>
      </c>
      <c r="B25" s="46">
        <v>11417992857</v>
      </c>
      <c r="C25" s="46">
        <v>44724533956</v>
      </c>
      <c r="D25" s="46">
        <v>11123874307</v>
      </c>
      <c r="E25" s="46">
        <v>25698374073</v>
      </c>
      <c r="F25" s="46">
        <v>16873211088</v>
      </c>
      <c r="G25" s="46">
        <v>3928613021</v>
      </c>
    </row>
    <row r="26" spans="1:7" ht="12.75">
      <c r="A26" s="46">
        <v>4930591990</v>
      </c>
      <c r="B26" s="46">
        <v>1864281764</v>
      </c>
      <c r="C26" s="46">
        <v>4227755376</v>
      </c>
      <c r="D26" s="46">
        <v>1872703935</v>
      </c>
      <c r="E26" s="46">
        <v>3999593140</v>
      </c>
      <c r="F26" s="46">
        <v>1320959832</v>
      </c>
      <c r="G26" s="46">
        <v>323295723</v>
      </c>
    </row>
    <row r="27" spans="1:7" ht="12.75">
      <c r="A27" s="46">
        <v>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2015-09-17T07:33:04Z</cp:lastPrinted>
  <dcterms:modified xsi:type="dcterms:W3CDTF">2015-10-09T13:37:42Z</dcterms:modified>
  <cp:category/>
  <cp:version/>
  <cp:contentType/>
  <cp:contentStatus/>
</cp:coreProperties>
</file>