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9960" activeTab="0"/>
  </bookViews>
  <sheets>
    <sheet name="Sheet1" sheetId="1" r:id="rId1"/>
    <sheet name="Sheet2" sheetId="2" state="hidden" r:id="rId2"/>
  </sheets>
  <definedNames>
    <definedName name="_xlnm.Print_Area" localSheetId="0">'Sheet1'!$A$2:$M$43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<sst xmlns="http://schemas.openxmlformats.org/spreadsheetml/2006/main" count="56" uniqueCount="32">
  <si>
    <t>acceptate in MDL</t>
  </si>
  <si>
    <t>lunii gestionare</t>
  </si>
  <si>
    <t>- depozitele bancilor</t>
  </si>
  <si>
    <t>Informatia privind depozitele</t>
  </si>
  <si>
    <t>Semnaturile:</t>
  </si>
  <si>
    <t>la situatia   29.05.2015</t>
  </si>
  <si>
    <t>acceptate in valuta straina **</t>
  </si>
  <si>
    <t xml:space="preserve"> Nota:    Informatia este dezvaluita, conform cerintelor expuse in Regulamentul cu privire la dezvaluirea de catre bancile din R.Moldova a informatiei aferente activitatilor lor. 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</si>
  <si>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</si>
  <si>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</si>
  <si>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</si>
  <si>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</si>
  <si>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</si>
  <si>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</si>
  <si>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</si>
  <si>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Data perfectarii</t>
  </si>
  <si>
    <t>Depozite la termen cu dobanda:</t>
  </si>
  <si>
    <t xml:space="preserve">Portofoliul de depozite, mii lei, sold la sfirsitul </t>
  </si>
  <si>
    <t>Anexa 3</t>
  </si>
  <si>
    <t>Rata medie a dobanzii aferenta soldurilor depozitelor ***, % la sfirsitul</t>
  </si>
  <si>
    <t>Presedintele Comitetului de Conducere al bancii  ______________________________</t>
  </si>
  <si>
    <t>A</t>
  </si>
  <si>
    <t>Total depozite:</t>
  </si>
  <si>
    <t>** sumele depozitelor in valuta straina se recalculeaza la cursul oficial al leului moldovenesc valabil la data gestionara.</t>
  </si>
  <si>
    <t>anului precedent celui gestionar</t>
  </si>
  <si>
    <t>Tipul de depozit</t>
  </si>
  <si>
    <t>*** se calculeaza conform pct. 4 din Instructiunea privind raportarea ratelor dobanzilor aplicate de bancile din R.Moldova.</t>
  </si>
  <si>
    <t>Depozite la vedere cu dobanda:</t>
  </si>
  <si>
    <t xml:space="preserve">*La aceasta categorie se includ de asemenea depozitele bugetului Republicii Moldova si ale bugetelor locale, ale bancilor, institutiilor financiare nebancare si ale altor persoane fizice care practica activitate de </t>
  </si>
  <si>
    <t>intreprinzator  sau alt gen deactivitate etc.</t>
  </si>
  <si>
    <t>S.Cebotari</t>
  </si>
  <si>
    <t>Executorul si numarul telefonului,   F.Plugaru,   0-22-24-43-54</t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</si>
</sst>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  <numFmt numFmtId="199" formatCode="0.000E+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5" fillId="0" borderId="26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/>
      <protection/>
    </xf>
    <xf numFmtId="184" fontId="0" fillId="0" borderId="0" xfId="0" applyNumberFormat="1" applyAlignment="1">
      <alignment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4" fontId="4" fillId="0" borderId="3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45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46" xfId="0" applyNumberFormat="1" applyFont="1" applyFill="1" applyBorder="1" applyAlignment="1" applyProtection="1">
      <alignment wrapText="1"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48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51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52" xfId="0" applyNumberFormat="1" applyFont="1" applyFill="1" applyBorder="1" applyAlignment="1" applyProtection="1">
      <alignment/>
      <protection/>
    </xf>
    <xf numFmtId="3" fontId="4" fillId="0" borderId="52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4" fillId="0" borderId="54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140625" style="2" customWidth="1"/>
    <col min="2" max="3" width="12.8515625" style="2" customWidth="1"/>
    <col min="4" max="5" width="14.140625" style="2" customWidth="1"/>
    <col min="6" max="6" width="16.140625" style="2" customWidth="1"/>
    <col min="7" max="7" width="13.00390625" style="2" customWidth="1"/>
    <col min="8" max="16384" width="9.140625" style="2" customWidth="1"/>
  </cols>
  <sheetData>
    <row r="1" spans="1:13" ht="12.75">
      <c r="A1" s="3"/>
      <c r="B1" s="3"/>
      <c r="C1" s="3"/>
      <c r="D1" s="3"/>
      <c r="E1" s="3"/>
      <c r="F1" s="3"/>
      <c r="H1" s="3"/>
      <c r="J1" s="3"/>
      <c r="K1" s="27"/>
      <c r="L1" s="3"/>
      <c r="M1" s="3"/>
    </row>
    <row r="2" spans="1:13" ht="12.75">
      <c r="A2" s="3"/>
      <c r="B2" s="3"/>
      <c r="C2" s="3"/>
      <c r="D2" s="3"/>
      <c r="E2" s="3"/>
      <c r="F2" s="3"/>
      <c r="H2" s="3"/>
      <c r="J2" s="3"/>
      <c r="L2" s="3"/>
      <c r="M2" s="3" t="s">
        <v>18</v>
      </c>
    </row>
    <row r="3" spans="1:13" ht="12.75">
      <c r="A3" s="49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.75">
      <c r="A4" s="49" t="s">
        <v>10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ht="12.75">
      <c r="A5" s="3"/>
    </row>
    <row r="6" spans="1:13" ht="12.75">
      <c r="A6" s="49" t="s">
        <v>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ht="12.75">
      <c r="A7" s="3"/>
    </row>
    <row r="8" spans="1:13" ht="42.75" customHeight="1">
      <c r="A8" s="50" t="s">
        <v>25</v>
      </c>
      <c r="B8" s="58" t="s">
        <v>17</v>
      </c>
      <c r="C8" s="58"/>
      <c r="D8" s="58"/>
      <c r="E8" s="58"/>
      <c r="F8" s="58"/>
      <c r="G8" s="59"/>
      <c r="H8" s="58" t="s">
        <v>19</v>
      </c>
      <c r="I8" s="58"/>
      <c r="J8" s="58"/>
      <c r="K8" s="58"/>
      <c r="L8" s="58"/>
      <c r="M8" s="58"/>
    </row>
    <row r="9" spans="1:13" ht="12.75">
      <c r="A9" s="50"/>
      <c r="B9" s="52" t="s">
        <v>1</v>
      </c>
      <c r="C9" s="53"/>
      <c r="D9" s="57" t="s">
        <v>13</v>
      </c>
      <c r="E9" s="57"/>
      <c r="F9" s="54" t="s">
        <v>24</v>
      </c>
      <c r="G9" s="55"/>
      <c r="H9" s="56" t="s">
        <v>1</v>
      </c>
      <c r="I9" s="56"/>
      <c r="J9" s="48" t="s">
        <v>13</v>
      </c>
      <c r="K9" s="48"/>
      <c r="L9" s="60" t="s">
        <v>24</v>
      </c>
      <c r="M9" s="61"/>
    </row>
    <row r="10" spans="1:13" ht="38.25">
      <c r="A10" s="51"/>
      <c r="B10" s="4" t="s">
        <v>0</v>
      </c>
      <c r="C10" s="5" t="s">
        <v>6</v>
      </c>
      <c r="D10" s="6" t="s">
        <v>0</v>
      </c>
      <c r="E10" s="7" t="s">
        <v>6</v>
      </c>
      <c r="F10" s="6" t="s">
        <v>0</v>
      </c>
      <c r="G10" s="8" t="s">
        <v>6</v>
      </c>
      <c r="H10" s="9" t="s">
        <v>0</v>
      </c>
      <c r="I10" s="10" t="s">
        <v>9</v>
      </c>
      <c r="J10" s="11" t="s">
        <v>0</v>
      </c>
      <c r="K10" s="11" t="s">
        <v>9</v>
      </c>
      <c r="L10" s="12" t="s">
        <v>0</v>
      </c>
      <c r="M10" s="13" t="s">
        <v>9</v>
      </c>
    </row>
    <row r="11" spans="1:13" ht="12.75">
      <c r="A11" s="14" t="s">
        <v>21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7">
        <v>12</v>
      </c>
    </row>
    <row r="12" spans="1:13" ht="12.75">
      <c r="A12" s="18" t="s">
        <v>11</v>
      </c>
      <c r="B12" s="62"/>
      <c r="C12" s="63"/>
      <c r="D12" s="64"/>
      <c r="E12" s="65"/>
      <c r="F12" s="65"/>
      <c r="G12" s="65"/>
      <c r="H12" s="19"/>
      <c r="I12" s="19"/>
      <c r="J12" s="19"/>
      <c r="K12" s="19"/>
      <c r="L12" s="20"/>
      <c r="M12" s="21"/>
    </row>
    <row r="13" spans="1:13" ht="12.75">
      <c r="A13" s="22" t="s">
        <v>14</v>
      </c>
      <c r="B13" s="66">
        <f>(144507392.44+489742.63)/1000</f>
        <v>144997</v>
      </c>
      <c r="C13" s="67">
        <f>(564558353.74+0)/1000</f>
        <v>564558</v>
      </c>
      <c r="D13" s="66">
        <f>(132930710.06+989613.86)/1000</f>
        <v>133920</v>
      </c>
      <c r="E13" s="67">
        <f>(531900231.42+0)/1000</f>
        <v>531900</v>
      </c>
      <c r="F13" s="66">
        <f>(144181483.2+674381.48)/1000</f>
        <v>144856</v>
      </c>
      <c r="G13" s="68">
        <f>(494435834.22+0)/1000</f>
        <v>494436</v>
      </c>
      <c r="H13" s="32">
        <v>0</v>
      </c>
      <c r="I13" s="32">
        <v>0</v>
      </c>
      <c r="J13" s="32">
        <v>0</v>
      </c>
      <c r="K13" s="37">
        <v>0</v>
      </c>
      <c r="L13" s="32">
        <v>0</v>
      </c>
      <c r="M13" s="38">
        <v>0</v>
      </c>
    </row>
    <row r="14" spans="1:13" ht="12.75">
      <c r="A14" s="22" t="s">
        <v>8</v>
      </c>
      <c r="B14" s="69">
        <f>(1405097515.02+0)/1000</f>
        <v>1405098</v>
      </c>
      <c r="C14" s="70">
        <f>(808449163.75+0)/1000</f>
        <v>808449</v>
      </c>
      <c r="D14" s="69">
        <f>(1178578992+0)/1000</f>
        <v>1178579</v>
      </c>
      <c r="E14" s="70">
        <f>(733777770.09+0)/1000</f>
        <v>733778</v>
      </c>
      <c r="F14" s="69">
        <f>(1226315628.31+0)/1000</f>
        <v>1226316</v>
      </c>
      <c r="G14" s="71">
        <f>(618210455.39+0)/1000</f>
        <v>618210</v>
      </c>
      <c r="H14" s="32">
        <v>0</v>
      </c>
      <c r="I14" s="32">
        <v>0</v>
      </c>
      <c r="J14" s="32">
        <v>0</v>
      </c>
      <c r="K14" s="37">
        <v>0</v>
      </c>
      <c r="L14" s="32">
        <v>0</v>
      </c>
      <c r="M14" s="38">
        <v>0</v>
      </c>
    </row>
    <row r="15" spans="1:13" ht="12.75">
      <c r="A15" s="22" t="s">
        <v>2</v>
      </c>
      <c r="B15" s="72">
        <f>2079.1/1000</f>
        <v>2</v>
      </c>
      <c r="C15" s="67">
        <f>1543733.43/1000</f>
        <v>1544</v>
      </c>
      <c r="D15" s="72">
        <f>2279.1/1000</f>
        <v>2</v>
      </c>
      <c r="E15" s="67">
        <f>983435.37/1000</f>
        <v>983</v>
      </c>
      <c r="F15" s="72">
        <f>3079.1/1000</f>
        <v>3</v>
      </c>
      <c r="G15" s="68">
        <f>2035524/1000</f>
        <v>2036</v>
      </c>
      <c r="H15" s="32">
        <v>0</v>
      </c>
      <c r="I15" s="32">
        <v>0</v>
      </c>
      <c r="J15" s="32">
        <v>0</v>
      </c>
      <c r="K15" s="37">
        <v>0</v>
      </c>
      <c r="L15" s="32">
        <v>0</v>
      </c>
      <c r="M15" s="38">
        <v>0</v>
      </c>
    </row>
    <row r="16" spans="1:13" ht="12.75">
      <c r="A16" s="28" t="s">
        <v>27</v>
      </c>
      <c r="B16" s="69"/>
      <c r="C16" s="73"/>
      <c r="D16" s="69"/>
      <c r="E16" s="73"/>
      <c r="F16" s="69"/>
      <c r="G16" s="74"/>
      <c r="H16" s="33"/>
      <c r="I16" s="33"/>
      <c r="J16" s="33"/>
      <c r="K16" s="39"/>
      <c r="L16" s="33"/>
      <c r="M16" s="40"/>
    </row>
    <row r="17" spans="1:13" ht="12.75">
      <c r="A17" s="22" t="s">
        <v>14</v>
      </c>
      <c r="B17" s="72">
        <f>(346505065.55+432876.72)/1000</f>
        <v>346938</v>
      </c>
      <c r="C17" s="72">
        <f>(7365004.53+0)/1000</f>
        <v>7365</v>
      </c>
      <c r="D17" s="72">
        <f>(336047107.54+432876.72)/1000</f>
        <v>336480</v>
      </c>
      <c r="E17" s="72">
        <f>(7773645.31+0)/1000</f>
        <v>7774</v>
      </c>
      <c r="F17" s="72">
        <f>(372848699.009999+433335.84)/1000</f>
        <v>373282</v>
      </c>
      <c r="G17" s="75">
        <f>(0+0)/1000</f>
        <v>0</v>
      </c>
      <c r="H17" s="32">
        <v>0.86</v>
      </c>
      <c r="I17" s="32">
        <v>2</v>
      </c>
      <c r="J17" s="32">
        <v>0.84</v>
      </c>
      <c r="K17" s="37">
        <v>2</v>
      </c>
      <c r="L17" s="47">
        <v>0.88</v>
      </c>
      <c r="M17" s="38">
        <v>0</v>
      </c>
    </row>
    <row r="18" spans="1:13" ht="12.75">
      <c r="A18" s="22" t="s">
        <v>8</v>
      </c>
      <c r="B18" s="69">
        <f>(273641987.03+0)/1000</f>
        <v>273642</v>
      </c>
      <c r="C18" s="76">
        <f>(60518606.6+0)/1000</f>
        <v>60519</v>
      </c>
      <c r="D18" s="69">
        <f>(210749319.61+0)/1000</f>
        <v>210749</v>
      </c>
      <c r="E18" s="76">
        <f>(78503231.01+0)/1000</f>
        <v>78503</v>
      </c>
      <c r="F18" s="69">
        <f>(155747382.79+0)/1000</f>
        <v>155747</v>
      </c>
      <c r="G18" s="77">
        <f>(78099861.45+0)/1000</f>
        <v>78100</v>
      </c>
      <c r="H18" s="32">
        <v>4.13</v>
      </c>
      <c r="I18" s="32">
        <v>1.19</v>
      </c>
      <c r="J18" s="32">
        <v>2.62</v>
      </c>
      <c r="K18" s="37">
        <v>0.96</v>
      </c>
      <c r="L18" s="34">
        <v>1.01</v>
      </c>
      <c r="M18" s="38">
        <v>0.51</v>
      </c>
    </row>
    <row r="19" spans="1:13" ht="12.75">
      <c r="A19" s="22" t="s">
        <v>2</v>
      </c>
      <c r="B19" s="72">
        <f>0/1000</f>
        <v>0</v>
      </c>
      <c r="C19" s="67">
        <f>8139469.79/1000</f>
        <v>8139</v>
      </c>
      <c r="D19" s="72">
        <f>0/1000</f>
        <v>0</v>
      </c>
      <c r="E19" s="67">
        <f>8450274.77/1000</f>
        <v>8450</v>
      </c>
      <c r="F19" s="72">
        <f>0/1000</f>
        <v>0</v>
      </c>
      <c r="G19" s="68">
        <f>4174070.07/1000</f>
        <v>4174</v>
      </c>
      <c r="H19" s="32">
        <v>0</v>
      </c>
      <c r="I19" s="32">
        <v>2.33</v>
      </c>
      <c r="J19" s="32">
        <v>0</v>
      </c>
      <c r="K19" s="37">
        <v>2.22</v>
      </c>
      <c r="L19" s="32">
        <v>0</v>
      </c>
      <c r="M19" s="38">
        <v>2.62</v>
      </c>
    </row>
    <row r="20" spans="1:13" ht="12.75">
      <c r="A20" s="28" t="s">
        <v>12</v>
      </c>
      <c r="B20" s="69"/>
      <c r="C20" s="70"/>
      <c r="D20" s="69"/>
      <c r="E20" s="70"/>
      <c r="F20" s="69"/>
      <c r="G20" s="71"/>
      <c r="H20" s="33"/>
      <c r="I20" s="33"/>
      <c r="J20" s="33"/>
      <c r="K20" s="39"/>
      <c r="L20" s="33"/>
      <c r="M20" s="40"/>
    </row>
    <row r="21" spans="1:13" ht="12.75">
      <c r="A21" s="22" t="s">
        <v>14</v>
      </c>
      <c r="B21" s="72">
        <f>(0+17030)/1000</f>
        <v>17</v>
      </c>
      <c r="C21" s="67">
        <f>(3612480+39480.6)/1000</f>
        <v>3652</v>
      </c>
      <c r="D21" s="72">
        <f>(0+17030)/1000</f>
        <v>17</v>
      </c>
      <c r="E21" s="67">
        <f>(3616620+0)/1000</f>
        <v>3617</v>
      </c>
      <c r="F21" s="72">
        <f>(0+23038.34)/1000</f>
        <v>23</v>
      </c>
      <c r="G21" s="68">
        <f>(3123040+0)/1000</f>
        <v>3123</v>
      </c>
      <c r="H21" s="32">
        <v>0</v>
      </c>
      <c r="I21" s="32">
        <v>0</v>
      </c>
      <c r="J21" s="32">
        <v>0</v>
      </c>
      <c r="K21" s="37">
        <v>0</v>
      </c>
      <c r="L21" s="32">
        <v>0</v>
      </c>
      <c r="M21" s="38">
        <v>0</v>
      </c>
    </row>
    <row r="22" spans="1:13" ht="12.75">
      <c r="A22" s="22" t="s">
        <v>8</v>
      </c>
      <c r="B22" s="69">
        <f>7242205.95/1000</f>
        <v>7242</v>
      </c>
      <c r="C22" s="73">
        <f>37789992.79/1000</f>
        <v>37790</v>
      </c>
      <c r="D22" s="69">
        <f>7192595.49/1000</f>
        <v>7193</v>
      </c>
      <c r="E22" s="73">
        <f>36798433.01/1000</f>
        <v>36798</v>
      </c>
      <c r="F22" s="69">
        <f>12008783/1000</f>
        <v>12009</v>
      </c>
      <c r="G22" s="74">
        <f>31725261.43/1000</f>
        <v>31725</v>
      </c>
      <c r="H22" s="32">
        <v>0</v>
      </c>
      <c r="I22" s="32">
        <v>0</v>
      </c>
      <c r="J22" s="32">
        <v>0</v>
      </c>
      <c r="K22" s="37">
        <v>0</v>
      </c>
      <c r="L22" s="32">
        <v>0</v>
      </c>
      <c r="M22" s="38">
        <v>0</v>
      </c>
    </row>
    <row r="23" spans="1:13" ht="12.75">
      <c r="A23" s="22" t="s">
        <v>2</v>
      </c>
      <c r="B23" s="75">
        <f aca="true" t="shared" si="0" ref="B23:G23">0/1000</f>
        <v>0</v>
      </c>
      <c r="C23" s="70">
        <f t="shared" si="0"/>
        <v>0</v>
      </c>
      <c r="D23" s="75">
        <f t="shared" si="0"/>
        <v>0</v>
      </c>
      <c r="E23" s="70">
        <f t="shared" si="0"/>
        <v>0</v>
      </c>
      <c r="F23" s="75">
        <f t="shared" si="0"/>
        <v>0</v>
      </c>
      <c r="G23" s="71">
        <f t="shared" si="0"/>
        <v>0</v>
      </c>
      <c r="H23" s="32">
        <v>0</v>
      </c>
      <c r="I23" s="32">
        <v>0</v>
      </c>
      <c r="J23" s="32">
        <v>0</v>
      </c>
      <c r="K23" s="37">
        <v>0</v>
      </c>
      <c r="L23" s="32">
        <v>0</v>
      </c>
      <c r="M23" s="38">
        <v>0</v>
      </c>
    </row>
    <row r="24" spans="1:13" ht="12.75">
      <c r="A24" s="29" t="s">
        <v>16</v>
      </c>
      <c r="B24" s="69"/>
      <c r="C24" s="78"/>
      <c r="D24" s="69"/>
      <c r="E24" s="78"/>
      <c r="F24" s="69"/>
      <c r="G24" s="79"/>
      <c r="H24" s="33"/>
      <c r="I24" s="33"/>
      <c r="J24" s="33"/>
      <c r="K24" s="39"/>
      <c r="L24" s="33"/>
      <c r="M24" s="40"/>
    </row>
    <row r="25" spans="1:13" ht="12.75">
      <c r="A25" s="22" t="s">
        <v>14</v>
      </c>
      <c r="B25" s="72">
        <f>(1125783040.97+2623367542.85)/1000</f>
        <v>3749151</v>
      </c>
      <c r="C25" s="67">
        <f>(3638557075.1+1307615864.47)/1000</f>
        <v>4946173</v>
      </c>
      <c r="D25" s="72">
        <f>(990029630.82+2621220370.78)/1000</f>
        <v>3611250</v>
      </c>
      <c r="E25" s="67">
        <f>(3593794091.35+1296416497.02)/1000</f>
        <v>4890211</v>
      </c>
      <c r="F25" s="72">
        <f>(1121220311.95+2379299447.58)/1000</f>
        <v>3500520</v>
      </c>
      <c r="G25" s="68">
        <f>(3031152403.68999+897460616.97)/1000</f>
        <v>3928613</v>
      </c>
      <c r="H25" s="32">
        <v>10.44</v>
      </c>
      <c r="I25" s="32">
        <v>2.9</v>
      </c>
      <c r="J25" s="32">
        <v>9.87</v>
      </c>
      <c r="K25" s="37">
        <v>2.9</v>
      </c>
      <c r="L25" s="32">
        <v>7.34</v>
      </c>
      <c r="M25" s="38">
        <v>4.29</v>
      </c>
    </row>
    <row r="26" spans="1:13" ht="12.75">
      <c r="A26" s="30" t="s">
        <v>8</v>
      </c>
      <c r="B26" s="69">
        <f>518730788.13/1000</f>
        <v>518731</v>
      </c>
      <c r="C26" s="73">
        <f>436585855/1000</f>
        <v>436586</v>
      </c>
      <c r="D26" s="69">
        <f>487273049.81/1000</f>
        <v>487273</v>
      </c>
      <c r="E26" s="73">
        <f>421026046.46/1000</f>
        <v>421026</v>
      </c>
      <c r="F26" s="69">
        <f>597460054.43/1000</f>
        <v>597460</v>
      </c>
      <c r="G26" s="74">
        <f>323295722.5/1000</f>
        <v>323296</v>
      </c>
      <c r="H26" s="32">
        <v>8.33</v>
      </c>
      <c r="I26" s="32">
        <v>3.82</v>
      </c>
      <c r="J26" s="32">
        <v>8.23</v>
      </c>
      <c r="K26" s="37">
        <v>3.9</v>
      </c>
      <c r="L26" s="32">
        <v>6.69</v>
      </c>
      <c r="M26" s="38">
        <v>4.09</v>
      </c>
    </row>
    <row r="27" spans="1:13" ht="12.75">
      <c r="A27" s="22" t="s">
        <v>2</v>
      </c>
      <c r="B27" s="72">
        <f aca="true" t="shared" si="1" ref="B27:G27">0/1000</f>
        <v>0</v>
      </c>
      <c r="C27" s="67">
        <f t="shared" si="1"/>
        <v>0</v>
      </c>
      <c r="D27" s="72">
        <f t="shared" si="1"/>
        <v>0</v>
      </c>
      <c r="E27" s="67">
        <f t="shared" si="1"/>
        <v>0</v>
      </c>
      <c r="F27" s="72">
        <f t="shared" si="1"/>
        <v>0</v>
      </c>
      <c r="G27" s="68">
        <f t="shared" si="1"/>
        <v>0</v>
      </c>
      <c r="H27" s="32">
        <v>0</v>
      </c>
      <c r="I27" s="32">
        <v>0</v>
      </c>
      <c r="J27" s="32">
        <v>0</v>
      </c>
      <c r="K27" s="37">
        <v>0</v>
      </c>
      <c r="L27" s="32">
        <v>0</v>
      </c>
      <c r="M27" s="38">
        <v>0</v>
      </c>
    </row>
    <row r="28" spans="1:13" ht="12.75">
      <c r="A28" s="28" t="s">
        <v>22</v>
      </c>
      <c r="B28" s="69"/>
      <c r="C28" s="78"/>
      <c r="D28" s="80"/>
      <c r="E28" s="64"/>
      <c r="F28" s="64"/>
      <c r="G28" s="81"/>
      <c r="H28" s="34"/>
      <c r="I28" s="34"/>
      <c r="J28" s="34"/>
      <c r="K28" s="41"/>
      <c r="L28" s="34"/>
      <c r="M28" s="40"/>
    </row>
    <row r="29" spans="1:13" ht="12.75">
      <c r="A29" s="22" t="s">
        <v>14</v>
      </c>
      <c r="B29" s="72">
        <f aca="true" t="shared" si="2" ref="B29:G31">B13+B17+B21+B25</f>
        <v>4241103</v>
      </c>
      <c r="C29" s="67">
        <f t="shared" si="2"/>
        <v>5521748</v>
      </c>
      <c r="D29" s="82">
        <f t="shared" si="2"/>
        <v>4081667</v>
      </c>
      <c r="E29" s="82">
        <f t="shared" si="2"/>
        <v>5433502</v>
      </c>
      <c r="F29" s="82">
        <f t="shared" si="2"/>
        <v>4018681</v>
      </c>
      <c r="G29" s="83">
        <f t="shared" si="2"/>
        <v>4426172</v>
      </c>
      <c r="H29" s="32">
        <f aca="true" t="shared" si="3" ref="H29:M31">(B13*H13+B17*H17+B21*H21+B25*H25)/B29</f>
        <v>9.3</v>
      </c>
      <c r="I29" s="32">
        <f t="shared" si="3"/>
        <v>2.6</v>
      </c>
      <c r="J29" s="32">
        <f t="shared" si="3"/>
        <v>8.8</v>
      </c>
      <c r="K29" s="37">
        <f t="shared" si="3"/>
        <v>2.61</v>
      </c>
      <c r="L29" s="32">
        <f t="shared" si="3"/>
        <v>6.48</v>
      </c>
      <c r="M29" s="38">
        <f t="shared" si="3"/>
        <v>3.81</v>
      </c>
    </row>
    <row r="30" spans="1:13" ht="12.75">
      <c r="A30" s="22" t="s">
        <v>8</v>
      </c>
      <c r="B30" s="69">
        <f t="shared" si="2"/>
        <v>2204713</v>
      </c>
      <c r="C30" s="84">
        <f t="shared" si="2"/>
        <v>1343344</v>
      </c>
      <c r="D30" s="85">
        <f t="shared" si="2"/>
        <v>1883794</v>
      </c>
      <c r="E30" s="85">
        <f t="shared" si="2"/>
        <v>1270105</v>
      </c>
      <c r="F30" s="85">
        <f t="shared" si="2"/>
        <v>1991532</v>
      </c>
      <c r="G30" s="86">
        <f t="shared" si="2"/>
        <v>1051331</v>
      </c>
      <c r="H30" s="35">
        <f t="shared" si="3"/>
        <v>2.47</v>
      </c>
      <c r="I30" s="35">
        <f t="shared" si="3"/>
        <v>1.3</v>
      </c>
      <c r="J30" s="35">
        <f t="shared" si="3"/>
        <v>2.42</v>
      </c>
      <c r="K30" s="42">
        <f t="shared" si="3"/>
        <v>1.35</v>
      </c>
      <c r="L30" s="35">
        <f t="shared" si="3"/>
        <v>2.09</v>
      </c>
      <c r="M30" s="43">
        <f t="shared" si="3"/>
        <v>1.3</v>
      </c>
    </row>
    <row r="31" spans="1:13" ht="12.75">
      <c r="A31" s="23" t="s">
        <v>2</v>
      </c>
      <c r="B31" s="87">
        <f t="shared" si="2"/>
        <v>2</v>
      </c>
      <c r="C31" s="88">
        <f t="shared" si="2"/>
        <v>9683</v>
      </c>
      <c r="D31" s="88">
        <f t="shared" si="2"/>
        <v>2</v>
      </c>
      <c r="E31" s="89">
        <f t="shared" si="2"/>
        <v>9433</v>
      </c>
      <c r="F31" s="90">
        <f t="shared" si="2"/>
        <v>3</v>
      </c>
      <c r="G31" s="90">
        <f t="shared" si="2"/>
        <v>6210</v>
      </c>
      <c r="H31" s="36">
        <f t="shared" si="3"/>
        <v>0</v>
      </c>
      <c r="I31" s="36">
        <f t="shared" si="3"/>
        <v>1.96</v>
      </c>
      <c r="J31" s="36">
        <f t="shared" si="3"/>
        <v>0</v>
      </c>
      <c r="K31" s="44">
        <f t="shared" si="3"/>
        <v>1.99</v>
      </c>
      <c r="L31" s="36">
        <f t="shared" si="3"/>
        <v>0</v>
      </c>
      <c r="M31" s="45">
        <f t="shared" si="3"/>
        <v>1.76</v>
      </c>
    </row>
    <row r="32" spans="1:3" ht="12.75">
      <c r="A32" s="3"/>
      <c r="C32" s="24"/>
    </row>
    <row r="33" ht="12.75">
      <c r="A33" s="25" t="s">
        <v>7</v>
      </c>
    </row>
    <row r="34" ht="12.75">
      <c r="A34" s="91" t="s">
        <v>28</v>
      </c>
    </row>
    <row r="35" ht="12.75">
      <c r="A35" s="91" t="s">
        <v>29</v>
      </c>
    </row>
    <row r="36" ht="12.75">
      <c r="A36" s="25" t="s">
        <v>23</v>
      </c>
    </row>
    <row r="37" ht="12.75">
      <c r="A37" s="25" t="s">
        <v>26</v>
      </c>
    </row>
    <row r="38" ht="12.75">
      <c r="A38" s="3"/>
    </row>
    <row r="39" ht="12.75">
      <c r="A39" s="3" t="s">
        <v>4</v>
      </c>
    </row>
    <row r="40" spans="1:5" ht="12.75">
      <c r="A40" s="3" t="s">
        <v>20</v>
      </c>
      <c r="E40" s="92" t="s">
        <v>30</v>
      </c>
    </row>
    <row r="41" ht="12.75">
      <c r="A41" s="3"/>
    </row>
    <row r="42" ht="12.75">
      <c r="A42" s="93" t="s">
        <v>31</v>
      </c>
    </row>
    <row r="43" spans="1:2" ht="12.75">
      <c r="A43" s="3" t="s">
        <v>15</v>
      </c>
      <c r="B43" s="94">
        <v>42170</v>
      </c>
    </row>
  </sheetData>
  <sheetProtection/>
  <mergeCells count="12">
    <mergeCell ref="L9:M9"/>
    <mergeCell ref="H8:M8"/>
    <mergeCell ref="J9:K9"/>
    <mergeCell ref="A3:M3"/>
    <mergeCell ref="A4:M4"/>
    <mergeCell ref="A6:M6"/>
    <mergeCell ref="A8:A10"/>
    <mergeCell ref="B9:C9"/>
    <mergeCell ref="F9:G9"/>
    <mergeCell ref="H9:I9"/>
    <mergeCell ref="D9:E9"/>
    <mergeCell ref="B8:G8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21.00390625" style="0" customWidth="1"/>
    <col min="7" max="7" width="17.14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4" ht="12.75">
      <c r="A2" s="26"/>
      <c r="B2" s="26"/>
      <c r="C2" s="26"/>
      <c r="D2" s="26"/>
    </row>
    <row r="3" spans="1:4" ht="12.75">
      <c r="A3" s="26"/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8" spans="1:4" ht="12.75">
      <c r="A8" s="26"/>
      <c r="B8" s="26"/>
      <c r="C8" s="26"/>
      <c r="D8" s="26"/>
    </row>
    <row r="9" spans="1:4" ht="12.75">
      <c r="A9" s="26"/>
      <c r="B9" s="26"/>
      <c r="C9" s="26"/>
      <c r="D9" s="26"/>
    </row>
    <row r="10" spans="1:4" ht="12.75">
      <c r="A10" s="26"/>
      <c r="B10" s="26"/>
      <c r="C10" s="26"/>
      <c r="D10" s="26"/>
    </row>
    <row r="11" spans="1:4" ht="12.75">
      <c r="A11" s="26"/>
      <c r="B11" s="26"/>
      <c r="C11" s="26"/>
      <c r="D11" s="26"/>
    </row>
    <row r="12" spans="1:4" ht="12.75">
      <c r="A12" s="26"/>
      <c r="B12" s="26"/>
      <c r="C12" s="26"/>
      <c r="D12" s="26"/>
    </row>
    <row r="13" spans="1:7" ht="12.75">
      <c r="A13" s="46">
        <v>0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494435834</v>
      </c>
    </row>
    <row r="14" spans="1:7" ht="12.75">
      <c r="A14" s="46">
        <v>0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618210455</v>
      </c>
    </row>
    <row r="15" spans="1:7" ht="12.75">
      <c r="A15" s="46">
        <v>0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2035524</v>
      </c>
    </row>
    <row r="16" spans="1:7" ht="12.75">
      <c r="A16" s="46"/>
      <c r="B16" s="46"/>
      <c r="C16" s="46"/>
      <c r="D16" s="46"/>
      <c r="E16" s="46"/>
      <c r="F16" s="46"/>
      <c r="G16" s="46"/>
    </row>
    <row r="17" spans="1:7" s="31" customFormat="1" ht="12.75">
      <c r="A17" s="46">
        <v>299348267</v>
      </c>
      <c r="B17" s="46">
        <v>14730009</v>
      </c>
      <c r="C17" s="46">
        <v>283530643</v>
      </c>
      <c r="D17" s="46">
        <v>15547291</v>
      </c>
      <c r="E17" s="46">
        <v>328119600</v>
      </c>
      <c r="F17" s="46">
        <v>0</v>
      </c>
      <c r="G17" s="46">
        <v>0</v>
      </c>
    </row>
    <row r="18" spans="1:7" ht="12.75">
      <c r="A18" s="46">
        <v>1130006891</v>
      </c>
      <c r="B18" s="46">
        <v>71773526</v>
      </c>
      <c r="C18" s="46">
        <v>552930700</v>
      </c>
      <c r="D18" s="46">
        <v>75656866</v>
      </c>
      <c r="E18" s="46">
        <v>157560889</v>
      </c>
      <c r="F18" s="46">
        <v>39781311</v>
      </c>
      <c r="G18" s="46">
        <v>78099861</v>
      </c>
    </row>
    <row r="19" spans="1:7" ht="12.75">
      <c r="A19" s="46">
        <v>0</v>
      </c>
      <c r="B19" s="46">
        <v>19003812</v>
      </c>
      <c r="C19" s="46">
        <v>0</v>
      </c>
      <c r="D19" s="46">
        <v>18746442</v>
      </c>
      <c r="E19" s="46">
        <v>0</v>
      </c>
      <c r="F19" s="46">
        <v>10926584</v>
      </c>
      <c r="G19" s="46">
        <v>4174070</v>
      </c>
    </row>
    <row r="20" spans="1:7" ht="12.75">
      <c r="A20" s="46"/>
      <c r="B20" s="46"/>
      <c r="C20" s="46"/>
      <c r="D20" s="46"/>
      <c r="E20" s="46"/>
      <c r="F20" s="46"/>
      <c r="G20" s="46"/>
    </row>
    <row r="21" spans="1:7" ht="12.75">
      <c r="A21" s="46">
        <v>0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3123040</v>
      </c>
    </row>
    <row r="22" spans="1:7" ht="12.75">
      <c r="A22" s="46">
        <v>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31725261</v>
      </c>
    </row>
    <row r="23" spans="1:7" ht="12.75">
      <c r="A23" s="46">
        <v>0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7" ht="12.75">
      <c r="A24" s="46"/>
      <c r="B24" s="46"/>
      <c r="C24" s="46"/>
      <c r="D24" s="46"/>
      <c r="E24" s="46"/>
      <c r="F24" s="46"/>
      <c r="G24" s="46"/>
    </row>
    <row r="25" spans="1:7" s="31" customFormat="1" ht="12.75">
      <c r="A25" s="46">
        <v>39122775792</v>
      </c>
      <c r="B25" s="46">
        <v>14360135261</v>
      </c>
      <c r="C25" s="46">
        <v>35638294717</v>
      </c>
      <c r="D25" s="46">
        <v>14164395122</v>
      </c>
      <c r="E25" s="46">
        <v>25698374073</v>
      </c>
      <c r="F25" s="46">
        <v>16873211088</v>
      </c>
      <c r="G25" s="46">
        <v>3928613021</v>
      </c>
    </row>
    <row r="26" spans="1:7" ht="12.75">
      <c r="A26" s="46">
        <v>4321745442</v>
      </c>
      <c r="B26" s="46">
        <v>1669153742</v>
      </c>
      <c r="C26" s="46">
        <v>4009782006</v>
      </c>
      <c r="D26" s="46">
        <v>1640269833</v>
      </c>
      <c r="E26" s="46">
        <v>3999593140</v>
      </c>
      <c r="F26" s="46">
        <v>1320959832</v>
      </c>
      <c r="G26" s="46">
        <v>323295723</v>
      </c>
    </row>
    <row r="27" spans="1:7" ht="12.75">
      <c r="A27" s="46">
        <v>0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2015-06-15T12:15:16Z</cp:lastPrinted>
  <dcterms:modified xsi:type="dcterms:W3CDTF">2015-06-15T12:15:25Z</dcterms:modified>
  <cp:category/>
  <cp:version/>
  <cp:contentType/>
  <cp:contentStatus/>
</cp:coreProperties>
</file>