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<sst xmlns="http://schemas.openxmlformats.org/spreadsheetml/2006/main" count="61" uniqueCount="48">
  <si>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</si>
  <si>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</si>
  <si>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</si>
  <si>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</si>
  <si>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</si>
  <si>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</si>
  <si>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</si>
  <si>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</si>
  <si>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</si>
  <si>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</si>
  <si>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</si>
  <si>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</si>
  <si>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</si>
  <si>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</si>
  <si>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</si>
  <si>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</si>
  <si>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</si>
  <si>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la situatia  28.11.2014</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</si>
  <si>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</si>
  <si>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</si>
  <si>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</si>
  <si>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</si>
  <si>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</si>
  <si>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</si>
  <si>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</si>
  <si>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</si>
  <si>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</si>
  <si>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</si>
  <si>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</si>
  <si>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</si>
  <si>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</si>
  <si>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</si>
  <si>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</si>
  <si>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Calculat de fplugaru Data/Ora: 12.12.2014 / 16:44:41</t>
  </si>
  <si>
    <t>A</t>
  </si>
  <si>
    <t>Credite acordate pentru procurarea/construirea imobilului ****</t>
  </si>
  <si>
    <t>anului precedent celui gestionar</t>
  </si>
  <si>
    <t>Executorul si numarul telefonului _________________</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</si>
  <si>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</si>
  <si>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</si>
  <si>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</si>
  <si>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</si>
  <si>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</si>
  <si>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</si>
  <si>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</si>
  <si>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Serghei Cebotari</t>
  </si>
  <si>
    <t>F.Plugaru</t>
  </si>
  <si>
    <t>Data perfectarii                          15.12.2014</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</si>
</sst>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medium"/>
      <bottom style="thin"/>
    </border>
    <border>
      <left style="medium"/>
      <right>
        <color indexed="63"/>
      </right>
      <top style="medium"/>
      <bottom style="medium"/>
    </border>
    <border>
      <left style="thin"/>
      <right style="medium"/>
      <top>
        <color indexed="63"/>
      </top>
      <bottom style="thin"/>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0" fontId="4" fillId="0" borderId="20" xfId="0" applyFont="1" applyBorder="1" applyAlignment="1">
      <alignment/>
    </xf>
    <xf numFmtId="0" fontId="4" fillId="0" borderId="21" xfId="0" applyFont="1" applyBorder="1" applyAlignment="1">
      <alignment/>
    </xf>
    <xf numFmtId="1" fontId="4" fillId="0" borderId="22" xfId="0" applyNumberFormat="1" applyFont="1" applyFill="1" applyBorder="1" applyAlignment="1" applyProtection="1">
      <alignment/>
      <protection/>
    </xf>
    <xf numFmtId="1" fontId="4" fillId="0" borderId="23"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0" fontId="4" fillId="0" borderId="26" xfId="0" applyFont="1" applyBorder="1" applyAlignment="1">
      <alignment/>
    </xf>
    <xf numFmtId="0" fontId="4" fillId="0" borderId="27" xfId="0" applyFont="1" applyBorder="1" applyAlignment="1">
      <alignment/>
    </xf>
    <xf numFmtId="1" fontId="4" fillId="0" borderId="28" xfId="0" applyNumberFormat="1" applyFont="1" applyFill="1" applyBorder="1" applyAlignment="1" applyProtection="1">
      <alignment/>
      <protection/>
    </xf>
    <xf numFmtId="1"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0" fontId="4" fillId="0" borderId="30" xfId="0" applyFont="1" applyBorder="1" applyAlignment="1">
      <alignment/>
    </xf>
    <xf numFmtId="0" fontId="4" fillId="0" borderId="10" xfId="0" applyFont="1" applyBorder="1" applyAlignment="1">
      <alignment/>
    </xf>
    <xf numFmtId="1" fontId="4" fillId="0" borderId="31" xfId="0" applyNumberFormat="1" applyFont="1" applyFill="1" applyBorder="1" applyAlignment="1" applyProtection="1">
      <alignment/>
      <protection/>
    </xf>
    <xf numFmtId="1" fontId="4" fillId="0" borderId="1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4" fillId="0" borderId="33" xfId="0" applyNumberFormat="1" applyFont="1" applyFill="1" applyBorder="1" applyAlignment="1" applyProtection="1">
      <alignment wrapText="1"/>
      <protection/>
    </xf>
    <xf numFmtId="0" fontId="4" fillId="0" borderId="34" xfId="0" applyNumberFormat="1" applyFont="1" applyFill="1" applyBorder="1" applyAlignment="1" applyProtection="1">
      <alignment/>
      <protection/>
    </xf>
    <xf numFmtId="0" fontId="4" fillId="0" borderId="35" xfId="0" applyNumberFormat="1" applyFont="1" applyFill="1" applyBorder="1" applyAlignment="1" applyProtection="1">
      <alignment/>
      <protection/>
    </xf>
    <xf numFmtId="1" fontId="4" fillId="0" borderId="36" xfId="0" applyNumberFormat="1" applyFont="1" applyFill="1" applyBorder="1" applyAlignment="1" applyProtection="1">
      <alignment/>
      <protection/>
    </xf>
    <xf numFmtId="1" fontId="4" fillId="0" borderId="35"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37"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5" fillId="0" borderId="3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A10">
      <selection activeCell="B45" sqref="B45"/>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
      <c r="O1" s="2"/>
      <c r="S1" s="2" t="s">
        <v>33</v>
      </c>
    </row>
    <row r="2" spans="1:19" ht="12.75">
      <c r="A2" s="2"/>
      <c r="B2" s="2"/>
      <c r="C2" s="2"/>
      <c r="D2" s="46"/>
      <c r="E2" s="2"/>
      <c r="J2" s="2"/>
      <c r="K2" s="2"/>
      <c r="S2" s="2"/>
    </row>
    <row r="3" spans="1:19" ht="12.75">
      <c r="A3" s="2"/>
      <c r="B3" s="48" t="s">
        <v>16</v>
      </c>
      <c r="C3" s="48"/>
      <c r="D3" s="48"/>
      <c r="E3" s="48"/>
      <c r="F3" s="48"/>
      <c r="G3" s="48"/>
      <c r="H3" s="48"/>
      <c r="I3" s="48"/>
      <c r="J3" s="48"/>
      <c r="K3" s="48"/>
      <c r="L3" s="48"/>
      <c r="M3" s="48"/>
      <c r="N3" s="48"/>
      <c r="O3" s="48"/>
      <c r="P3" s="48"/>
      <c r="S3" s="2"/>
    </row>
    <row r="4" spans="1:19" ht="12.75">
      <c r="A4" s="2"/>
      <c r="B4" s="48" t="s">
        <v>20</v>
      </c>
      <c r="C4" s="48"/>
      <c r="D4" s="48"/>
      <c r="E4" s="48"/>
      <c r="F4" s="48"/>
      <c r="G4" s="48"/>
      <c r="H4" s="48"/>
      <c r="I4" s="48"/>
      <c r="J4" s="48"/>
      <c r="K4" s="48"/>
      <c r="L4" s="48"/>
      <c r="M4" s="48"/>
      <c r="N4" s="48"/>
      <c r="O4" s="48"/>
      <c r="P4" s="48"/>
      <c r="S4" s="2"/>
    </row>
    <row r="5" spans="1:19" ht="12.75">
      <c r="A5" s="2"/>
      <c r="B5" s="2"/>
      <c r="S5" s="2"/>
    </row>
    <row r="6" spans="1:19" ht="12.75">
      <c r="A6" s="2"/>
      <c r="B6" s="48" t="s">
        <v>17</v>
      </c>
      <c r="C6" s="48"/>
      <c r="D6" s="48"/>
      <c r="E6" s="48"/>
      <c r="F6" s="48"/>
      <c r="G6" s="48"/>
      <c r="H6" s="48"/>
      <c r="I6" s="48"/>
      <c r="J6" s="48"/>
      <c r="K6" s="48"/>
      <c r="L6" s="48"/>
      <c r="M6" s="48"/>
      <c r="N6" s="48"/>
      <c r="O6" s="48"/>
      <c r="P6" s="48"/>
      <c r="S6" s="2"/>
    </row>
    <row r="7" spans="1:19" ht="12.75">
      <c r="A7" s="2"/>
      <c r="B7" s="2"/>
      <c r="S7" s="2"/>
    </row>
    <row r="8" spans="1:19" ht="57.75" customHeight="1">
      <c r="A8" s="2"/>
      <c r="B8" s="50" t="s">
        <v>32</v>
      </c>
      <c r="C8" s="55" t="s">
        <v>39</v>
      </c>
      <c r="D8" s="55"/>
      <c r="E8" s="56" t="s">
        <v>10</v>
      </c>
      <c r="F8" s="56"/>
      <c r="G8" s="56"/>
      <c r="H8" s="56"/>
      <c r="I8" s="56"/>
      <c r="J8" s="56"/>
      <c r="K8" s="47" t="s">
        <v>38</v>
      </c>
      <c r="L8" s="47"/>
      <c r="M8" s="47"/>
      <c r="N8" s="47"/>
      <c r="O8" s="47"/>
      <c r="P8" s="47"/>
      <c r="S8" s="2"/>
    </row>
    <row r="9" spans="1:19" ht="12.75">
      <c r="A9" s="2"/>
      <c r="B9" s="50"/>
      <c r="C9" s="53" t="s">
        <v>21</v>
      </c>
      <c r="D9" s="57" t="s">
        <v>41</v>
      </c>
      <c r="E9" s="59" t="s">
        <v>5</v>
      </c>
      <c r="F9" s="60"/>
      <c r="G9" s="61" t="s">
        <v>22</v>
      </c>
      <c r="H9" s="62"/>
      <c r="I9" s="63" t="s">
        <v>36</v>
      </c>
      <c r="J9" s="62"/>
      <c r="K9" s="59" t="s">
        <v>5</v>
      </c>
      <c r="L9" s="60"/>
      <c r="M9" s="61" t="s">
        <v>22</v>
      </c>
      <c r="N9" s="57"/>
      <c r="O9" s="52" t="s">
        <v>36</v>
      </c>
      <c r="P9" s="52"/>
      <c r="S9" s="2"/>
    </row>
    <row r="10" spans="1:19" ht="38.25">
      <c r="A10" s="2"/>
      <c r="B10" s="51"/>
      <c r="C10" s="54"/>
      <c r="D10" s="58"/>
      <c r="E10" s="3" t="s">
        <v>26</v>
      </c>
      <c r="F10" s="4" t="s">
        <v>19</v>
      </c>
      <c r="G10" s="4" t="s">
        <v>26</v>
      </c>
      <c r="H10" s="4" t="s">
        <v>19</v>
      </c>
      <c r="I10" s="4" t="s">
        <v>26</v>
      </c>
      <c r="J10" s="4" t="s">
        <v>19</v>
      </c>
      <c r="K10" s="4" t="s">
        <v>26</v>
      </c>
      <c r="L10" s="4" t="s">
        <v>19</v>
      </c>
      <c r="M10" s="4" t="s">
        <v>26</v>
      </c>
      <c r="N10" s="4" t="s">
        <v>19</v>
      </c>
      <c r="O10" s="5" t="s">
        <v>26</v>
      </c>
      <c r="P10" s="6" t="s">
        <v>19</v>
      </c>
      <c r="S10" s="2"/>
    </row>
    <row r="11" spans="1:19" ht="12.75">
      <c r="A11" s="2"/>
      <c r="B11" s="7" t="s">
        <v>34</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27</v>
      </c>
      <c r="C12" s="13">
        <f>9</f>
        <v>9</v>
      </c>
      <c r="D12" s="14">
        <f>0</f>
        <v>0</v>
      </c>
      <c r="E12" s="15">
        <f>754990869.62/1000</f>
        <v>754990.86962</v>
      </c>
      <c r="F12" s="15">
        <f>189281827.79/1000</f>
        <v>189281.82778999998</v>
      </c>
      <c r="G12" s="15">
        <f>755985730.74/1000</f>
        <v>755985.73074</v>
      </c>
      <c r="H12" s="15">
        <f>212444780.83/1000</f>
        <v>212444.78083</v>
      </c>
      <c r="I12" s="15">
        <f>502137891.15/1000</f>
        <v>502137.89115</v>
      </c>
      <c r="J12" s="16">
        <f>184879862.96/1000</f>
        <v>184879.86296</v>
      </c>
      <c r="K12" s="17">
        <v>9.80213308226206</v>
      </c>
      <c r="L12" s="17">
        <v>6.6820669493404</v>
      </c>
      <c r="M12" s="17">
        <v>9.93847827911186</v>
      </c>
      <c r="N12" s="17">
        <v>6.73652217549138</v>
      </c>
      <c r="O12" s="18">
        <v>9.83633736221979</v>
      </c>
      <c r="P12" s="19">
        <v>6.35310427148209</v>
      </c>
      <c r="S12" s="2"/>
    </row>
    <row r="13" spans="1:19" ht="12.75">
      <c r="A13" s="2"/>
      <c r="B13" s="20" t="s">
        <v>2</v>
      </c>
      <c r="C13" s="21">
        <f>7</f>
        <v>7</v>
      </c>
      <c r="D13" s="22">
        <f>3</f>
        <v>3</v>
      </c>
      <c r="E13" s="23">
        <f>653992737.55/1000</f>
        <v>653992.73755</v>
      </c>
      <c r="F13" s="23">
        <f>671394426.51/1000</f>
        <v>671394.42651</v>
      </c>
      <c r="G13" s="23">
        <f>612699034.13/1000</f>
        <v>612699.03413</v>
      </c>
      <c r="H13" s="23">
        <f>698081419.83/1000</f>
        <v>698081.41983</v>
      </c>
      <c r="I13" s="23">
        <f>670020517.83/1000</f>
        <v>670020.51783</v>
      </c>
      <c r="J13" s="24">
        <f>565867039.36/1000</f>
        <v>565867.03936</v>
      </c>
      <c r="K13" s="25">
        <v>9.9386419296278</v>
      </c>
      <c r="L13" s="25">
        <v>6.61566028936277</v>
      </c>
      <c r="M13" s="25">
        <v>9.89111945646246</v>
      </c>
      <c r="N13" s="25">
        <v>6.67720784215074</v>
      </c>
      <c r="O13" s="26">
        <v>10.513866308923</v>
      </c>
      <c r="P13" s="27">
        <v>6.67369144103916</v>
      </c>
      <c r="S13" s="2"/>
    </row>
    <row r="14" spans="1:19" ht="12.75">
      <c r="A14" s="2"/>
      <c r="B14" s="20" t="s">
        <v>12</v>
      </c>
      <c r="C14" s="21">
        <f>3</f>
        <v>3</v>
      </c>
      <c r="D14" s="22">
        <f>0</f>
        <v>0</v>
      </c>
      <c r="E14" s="23">
        <f>100136444.49/1000</f>
        <v>100136.44449</v>
      </c>
      <c r="F14" s="23">
        <f>4237035.3/1000</f>
        <v>4237.0353</v>
      </c>
      <c r="G14" s="23">
        <f>102611322.64/1000</f>
        <v>102611.32264</v>
      </c>
      <c r="H14" s="23">
        <f>6105951.9/1000</f>
        <v>6105.9519</v>
      </c>
      <c r="I14" s="23">
        <f>106813835.57/1000</f>
        <v>106813.83557</v>
      </c>
      <c r="J14" s="24">
        <f>14681507.15/1000</f>
        <v>14681.507150000001</v>
      </c>
      <c r="K14" s="25">
        <v>10.1519793059361</v>
      </c>
      <c r="L14" s="25">
        <v>7.17900642484617</v>
      </c>
      <c r="M14" s="25">
        <v>10.401394273364</v>
      </c>
      <c r="N14" s="25">
        <v>7.35535742011004</v>
      </c>
      <c r="O14" s="26">
        <v>10.1902534300361</v>
      </c>
      <c r="P14" s="27">
        <v>7.50611323153563</v>
      </c>
      <c r="S14" s="2"/>
    </row>
    <row r="15" spans="1:19" ht="12.75">
      <c r="A15" s="2"/>
      <c r="B15" s="20" t="s">
        <v>3</v>
      </c>
      <c r="C15" s="21">
        <f>1392</f>
        <v>1392</v>
      </c>
      <c r="D15" s="22">
        <f>0</f>
        <v>0</v>
      </c>
      <c r="E15" s="23">
        <f>1409243360.39/1000</f>
        <v>1409243.36039</v>
      </c>
      <c r="F15" s="23">
        <f>253430.8/1000</f>
        <v>253.43079999999998</v>
      </c>
      <c r="G15" s="23">
        <f>1398069245.68999/1000</f>
        <v>1398069.24568999</v>
      </c>
      <c r="H15" s="23">
        <f>299008.02/1000</f>
        <v>299.00802000000004</v>
      </c>
      <c r="I15" s="23">
        <f>1226158265.59/1000</f>
        <v>1226158.26559</v>
      </c>
      <c r="J15" s="24">
        <f>604811.07/1000</f>
        <v>604.81107</v>
      </c>
      <c r="K15" s="25">
        <v>12.23293980954</v>
      </c>
      <c r="L15" s="25">
        <v>9.5</v>
      </c>
      <c r="M15" s="25">
        <v>12.3182301406833</v>
      </c>
      <c r="N15" s="25">
        <v>9.5</v>
      </c>
      <c r="O15" s="26">
        <v>12.8717535544097</v>
      </c>
      <c r="P15" s="27">
        <v>9.5</v>
      </c>
      <c r="S15" s="2"/>
    </row>
    <row r="16" spans="1:19" ht="12.75">
      <c r="A16" s="2"/>
      <c r="B16" s="20" t="s">
        <v>28</v>
      </c>
      <c r="C16" s="21">
        <f>1</f>
        <v>1</v>
      </c>
      <c r="D16" s="22">
        <f>1</f>
        <v>1</v>
      </c>
      <c r="E16" s="23">
        <f>207460646.04/1000</f>
        <v>207460.64604</v>
      </c>
      <c r="F16" s="23">
        <f>59502289.31/1000</f>
        <v>59502.28931</v>
      </c>
      <c r="G16" s="23">
        <f>212260144.04/1000</f>
        <v>212260.14403999998</v>
      </c>
      <c r="H16" s="23">
        <f>66986646.71/1000</f>
        <v>66986.64671</v>
      </c>
      <c r="I16" s="23">
        <f>173380363.71/1000</f>
        <v>173380.36371</v>
      </c>
      <c r="J16" s="24">
        <f>77342139.53/1000</f>
        <v>77342.13953</v>
      </c>
      <c r="K16" s="25">
        <v>10.3902658988606</v>
      </c>
      <c r="L16" s="25">
        <v>7.14696550528402</v>
      </c>
      <c r="M16" s="25">
        <v>10.5446874908047</v>
      </c>
      <c r="N16" s="25">
        <v>7.15646291345011</v>
      </c>
      <c r="O16" s="26">
        <v>10.91368359992</v>
      </c>
      <c r="P16" s="27">
        <v>7.8262689777377</v>
      </c>
      <c r="S16" s="2"/>
    </row>
    <row r="17" spans="1:19" ht="12.75">
      <c r="A17" s="2"/>
      <c r="B17" s="20" t="s">
        <v>6</v>
      </c>
      <c r="C17" s="21">
        <f>1</f>
        <v>1</v>
      </c>
      <c r="D17" s="22">
        <f>1</f>
        <v>1</v>
      </c>
      <c r="E17" s="23">
        <f aca="true" t="shared" si="0" ref="E17:J21">0/1000</f>
        <v>0</v>
      </c>
      <c r="F17" s="23">
        <f t="shared" si="0"/>
        <v>0</v>
      </c>
      <c r="G17" s="23">
        <f t="shared" si="0"/>
        <v>0</v>
      </c>
      <c r="H17" s="23">
        <f t="shared" si="0"/>
        <v>0</v>
      </c>
      <c r="I17" s="23">
        <f t="shared" si="0"/>
        <v>0</v>
      </c>
      <c r="J17" s="24">
        <f t="shared" si="0"/>
        <v>0</v>
      </c>
      <c r="K17" s="25">
        <v>0</v>
      </c>
      <c r="L17" s="25">
        <v>0</v>
      </c>
      <c r="M17" s="25">
        <v>0</v>
      </c>
      <c r="N17" s="25">
        <v>0</v>
      </c>
      <c r="O17" s="26">
        <v>0</v>
      </c>
      <c r="P17" s="27">
        <v>0</v>
      </c>
      <c r="S17" s="2"/>
    </row>
    <row r="18" spans="1:19" ht="12.75">
      <c r="A18" s="2"/>
      <c r="B18" s="20" t="s">
        <v>25</v>
      </c>
      <c r="C18" s="21">
        <f>0</f>
        <v>0</v>
      </c>
      <c r="D18" s="22">
        <f>0</f>
        <v>0</v>
      </c>
      <c r="E18" s="23">
        <f t="shared" si="0"/>
        <v>0</v>
      </c>
      <c r="F18" s="23">
        <f t="shared" si="0"/>
        <v>0</v>
      </c>
      <c r="G18" s="23">
        <f t="shared" si="0"/>
        <v>0</v>
      </c>
      <c r="H18" s="23">
        <f t="shared" si="0"/>
        <v>0</v>
      </c>
      <c r="I18" s="23">
        <f t="shared" si="0"/>
        <v>0</v>
      </c>
      <c r="J18" s="24">
        <f t="shared" si="0"/>
        <v>0</v>
      </c>
      <c r="K18" s="25">
        <v>0</v>
      </c>
      <c r="L18" s="25">
        <v>0</v>
      </c>
      <c r="M18" s="25">
        <v>0</v>
      </c>
      <c r="N18" s="25">
        <v>0</v>
      </c>
      <c r="O18" s="26">
        <v>0</v>
      </c>
      <c r="P18" s="27">
        <v>0</v>
      </c>
      <c r="S18" s="2"/>
    </row>
    <row r="19" spans="1:19" ht="12.75">
      <c r="A19" s="2"/>
      <c r="B19" s="20" t="s">
        <v>24</v>
      </c>
      <c r="C19" s="21">
        <f>0</f>
        <v>0</v>
      </c>
      <c r="D19" s="22">
        <f>0</f>
        <v>0</v>
      </c>
      <c r="E19" s="23">
        <f t="shared" si="0"/>
        <v>0</v>
      </c>
      <c r="F19" s="23">
        <f t="shared" si="0"/>
        <v>0</v>
      </c>
      <c r="G19" s="23">
        <f t="shared" si="0"/>
        <v>0</v>
      </c>
      <c r="H19" s="23">
        <f t="shared" si="0"/>
        <v>0</v>
      </c>
      <c r="I19" s="23">
        <f t="shared" si="0"/>
        <v>0</v>
      </c>
      <c r="J19" s="24">
        <f t="shared" si="0"/>
        <v>0</v>
      </c>
      <c r="K19" s="25">
        <v>0</v>
      </c>
      <c r="L19" s="25">
        <v>0</v>
      </c>
      <c r="M19" s="25">
        <v>0</v>
      </c>
      <c r="N19" s="25">
        <v>0</v>
      </c>
      <c r="O19" s="26">
        <v>0</v>
      </c>
      <c r="P19" s="27">
        <v>0</v>
      </c>
      <c r="S19" s="2"/>
    </row>
    <row r="20" spans="1:19" ht="12.75">
      <c r="A20" s="2"/>
      <c r="B20" s="20" t="s">
        <v>43</v>
      </c>
      <c r="C20" s="21">
        <f>0</f>
        <v>0</v>
      </c>
      <c r="D20" s="22">
        <f>0</f>
        <v>0</v>
      </c>
      <c r="E20" s="23">
        <f t="shared" si="0"/>
        <v>0</v>
      </c>
      <c r="F20" s="23">
        <f t="shared" si="0"/>
        <v>0</v>
      </c>
      <c r="G20" s="23">
        <f t="shared" si="0"/>
        <v>0</v>
      </c>
      <c r="H20" s="23">
        <f t="shared" si="0"/>
        <v>0</v>
      </c>
      <c r="I20" s="23">
        <f t="shared" si="0"/>
        <v>0</v>
      </c>
      <c r="J20" s="24">
        <f t="shared" si="0"/>
        <v>0</v>
      </c>
      <c r="K20" s="25">
        <v>0</v>
      </c>
      <c r="L20" s="25">
        <v>0</v>
      </c>
      <c r="M20" s="25">
        <v>0</v>
      </c>
      <c r="N20" s="25">
        <v>0</v>
      </c>
      <c r="O20" s="26">
        <v>0</v>
      </c>
      <c r="P20" s="27">
        <v>0</v>
      </c>
      <c r="S20" s="2"/>
    </row>
    <row r="21" spans="1:19" ht="12.75">
      <c r="A21" s="2"/>
      <c r="B21" s="20" t="s">
        <v>44</v>
      </c>
      <c r="C21" s="21">
        <f>0</f>
        <v>0</v>
      </c>
      <c r="D21" s="22">
        <f>0</f>
        <v>0</v>
      </c>
      <c r="E21" s="23">
        <f t="shared" si="0"/>
        <v>0</v>
      </c>
      <c r="F21" s="23">
        <f t="shared" si="0"/>
        <v>0</v>
      </c>
      <c r="G21" s="23">
        <f t="shared" si="0"/>
        <v>0</v>
      </c>
      <c r="H21" s="23">
        <f t="shared" si="0"/>
        <v>0</v>
      </c>
      <c r="I21" s="23">
        <f t="shared" si="0"/>
        <v>0</v>
      </c>
      <c r="J21" s="24">
        <f t="shared" si="0"/>
        <v>0</v>
      </c>
      <c r="K21" s="25">
        <v>0</v>
      </c>
      <c r="L21" s="25">
        <v>0</v>
      </c>
      <c r="M21" s="25">
        <v>0</v>
      </c>
      <c r="N21" s="25">
        <v>0</v>
      </c>
      <c r="O21" s="26">
        <v>0</v>
      </c>
      <c r="P21" s="27">
        <v>0</v>
      </c>
      <c r="S21" s="2"/>
    </row>
    <row r="22" spans="1:19" ht="25.5">
      <c r="A22" s="2"/>
      <c r="B22" s="20" t="s">
        <v>29</v>
      </c>
      <c r="C22" s="21">
        <f>0</f>
        <v>0</v>
      </c>
      <c r="D22" s="22">
        <f>0</f>
        <v>0</v>
      </c>
      <c r="E22" s="23">
        <f>2844808.84/1000</f>
        <v>2844.8088399999997</v>
      </c>
      <c r="F22" s="23">
        <f>0/1000</f>
        <v>0</v>
      </c>
      <c r="G22" s="23">
        <f>2969815.25/1000</f>
        <v>2969.81525</v>
      </c>
      <c r="H22" s="23">
        <f>0/1000</f>
        <v>0</v>
      </c>
      <c r="I22" s="23">
        <f>7220752/1000</f>
        <v>7220.752</v>
      </c>
      <c r="J22" s="24">
        <f>0/1000</f>
        <v>0</v>
      </c>
      <c r="K22" s="25">
        <v>10</v>
      </c>
      <c r="L22" s="25">
        <v>0</v>
      </c>
      <c r="M22" s="25">
        <v>10</v>
      </c>
      <c r="N22" s="25">
        <v>0</v>
      </c>
      <c r="O22" s="26">
        <v>10</v>
      </c>
      <c r="P22" s="27">
        <v>0</v>
      </c>
      <c r="S22" s="2"/>
    </row>
    <row r="23" spans="1:19" ht="12.75">
      <c r="A23" s="2"/>
      <c r="B23" s="20" t="s">
        <v>23</v>
      </c>
      <c r="C23" s="21">
        <f>1</f>
        <v>1</v>
      </c>
      <c r="D23" s="22">
        <f>1</f>
        <v>1</v>
      </c>
      <c r="E23" s="23">
        <f>223548860.31/1000</f>
        <v>223548.86031</v>
      </c>
      <c r="F23" s="23">
        <f>707143457.33/1000</f>
        <v>707143.45733</v>
      </c>
      <c r="G23" s="23">
        <f>237567254.52/1000</f>
        <v>237567.25452000002</v>
      </c>
      <c r="H23" s="23">
        <f>696082922.75/1000</f>
        <v>696082.92275</v>
      </c>
      <c r="I23" s="23">
        <f>190301425.48/1000</f>
        <v>190301.42547999998</v>
      </c>
      <c r="J23" s="24">
        <f>707898799.37/1000</f>
        <v>707898.79937</v>
      </c>
      <c r="K23" s="25">
        <v>10.8901211149928</v>
      </c>
      <c r="L23" s="25">
        <v>7.4775362953239</v>
      </c>
      <c r="M23" s="25">
        <v>10.8591682187215</v>
      </c>
      <c r="N23" s="25">
        <v>7.42166483099114</v>
      </c>
      <c r="O23" s="26">
        <v>11.1346827324354</v>
      </c>
      <c r="P23" s="27">
        <v>7.39792966458962</v>
      </c>
      <c r="S23" s="2"/>
    </row>
    <row r="24" spans="1:19" ht="12.75">
      <c r="A24" s="2"/>
      <c r="B24" s="20" t="s">
        <v>9</v>
      </c>
      <c r="C24" s="21">
        <f>32</f>
        <v>32</v>
      </c>
      <c r="D24" s="22">
        <f>8</f>
        <v>8</v>
      </c>
      <c r="E24" s="23">
        <f>1901393196.83/1000</f>
        <v>1901393.19683</v>
      </c>
      <c r="F24" s="23">
        <f>1242990872.13/1000</f>
        <v>1242990.87213</v>
      </c>
      <c r="G24" s="23">
        <f>1765395702.18/1000</f>
        <v>1765395.70218</v>
      </c>
      <c r="H24" s="23">
        <f>1233364592.32/1000</f>
        <v>1233364.5923199998</v>
      </c>
      <c r="I24" s="23">
        <f>1831254732.49/1000</f>
        <v>1831254.73249</v>
      </c>
      <c r="J24" s="24">
        <f>834751031.78/1000</f>
        <v>834751.03178</v>
      </c>
      <c r="K24" s="25">
        <v>10.3725003102258</v>
      </c>
      <c r="L24" s="25">
        <v>6.53887587526197</v>
      </c>
      <c r="M24" s="25">
        <v>10.4002143573132</v>
      </c>
      <c r="N24" s="25">
        <v>6.53981694740459</v>
      </c>
      <c r="O24" s="26">
        <v>10.6433153146289</v>
      </c>
      <c r="P24" s="27">
        <v>6.24625850780101</v>
      </c>
      <c r="S24" s="2"/>
    </row>
    <row r="25" spans="1:19" ht="12.75">
      <c r="A25" s="2"/>
      <c r="B25" s="20" t="s">
        <v>31</v>
      </c>
      <c r="C25" s="21">
        <f>0+0</f>
        <v>0</v>
      </c>
      <c r="D25" s="22">
        <f>0+0</f>
        <v>0</v>
      </c>
      <c r="E25" s="23">
        <f>(117816423+0)/1000</f>
        <v>117816.423</v>
      </c>
      <c r="F25" s="23">
        <f>(93620987.28+0)/1000</f>
        <v>93620.98728</v>
      </c>
      <c r="G25" s="23">
        <f>(126096103+0)/1000</f>
        <v>126096.103</v>
      </c>
      <c r="H25" s="23">
        <f>(89362988.46+0)/1000</f>
        <v>89362.98846</v>
      </c>
      <c r="I25" s="23">
        <f>(110124790.01+0)/1000</f>
        <v>110124.79001000001</v>
      </c>
      <c r="J25" s="24">
        <f>(82631599.24+0)/1000</f>
        <v>82631.59924</v>
      </c>
      <c r="K25" s="25">
        <v>10.9130417072669</v>
      </c>
      <c r="L25" s="25">
        <v>7.87510583948416</v>
      </c>
      <c r="M25" s="25">
        <v>10.9126099479855</v>
      </c>
      <c r="N25" s="25">
        <v>7.906365786701</v>
      </c>
      <c r="O25" s="26">
        <v>11.0954148923376</v>
      </c>
      <c r="P25" s="27">
        <v>8.22426677790268</v>
      </c>
      <c r="S25" s="2"/>
    </row>
    <row r="26" spans="1:19" ht="12.75">
      <c r="A26" s="2"/>
      <c r="B26" s="20" t="s">
        <v>35</v>
      </c>
      <c r="C26" s="21">
        <f>59</f>
        <v>59</v>
      </c>
      <c r="D26" s="22">
        <f>0</f>
        <v>0</v>
      </c>
      <c r="E26" s="23">
        <f>542138479.14/1000</f>
        <v>542138.47914</v>
      </c>
      <c r="F26" s="23">
        <f>0/1000</f>
        <v>0</v>
      </c>
      <c r="G26" s="23">
        <f>532020140.799999/1000</f>
        <v>532020.140799999</v>
      </c>
      <c r="H26" s="23">
        <f>0/1000</f>
        <v>0</v>
      </c>
      <c r="I26" s="23">
        <f>436394707.52/1000</f>
        <v>436394.70752</v>
      </c>
      <c r="J26" s="24">
        <f>0/1000</f>
        <v>0</v>
      </c>
      <c r="K26" s="25">
        <v>11.1619024050057</v>
      </c>
      <c r="L26" s="25">
        <v>0</v>
      </c>
      <c r="M26" s="25">
        <v>11.1825906550646</v>
      </c>
      <c r="N26" s="25">
        <v>0</v>
      </c>
      <c r="O26" s="26">
        <v>11.5293008323398</v>
      </c>
      <c r="P26" s="27">
        <v>0</v>
      </c>
      <c r="S26" s="2"/>
    </row>
    <row r="27" spans="1:19" ht="12.75">
      <c r="A27" s="2"/>
      <c r="B27" s="20" t="s">
        <v>15</v>
      </c>
      <c r="C27" s="21">
        <f>0</f>
        <v>0</v>
      </c>
      <c r="D27" s="22">
        <f>0</f>
        <v>0</v>
      </c>
      <c r="E27" s="23">
        <f>2810525.15/1000</f>
        <v>2810.52515</v>
      </c>
      <c r="F27" s="23">
        <f>0/1000</f>
        <v>0</v>
      </c>
      <c r="G27" s="23">
        <f>2912040.15/1000</f>
        <v>2912.04015</v>
      </c>
      <c r="H27" s="23">
        <f>0/1000</f>
        <v>0</v>
      </c>
      <c r="I27" s="23">
        <f>2249909.94/1000</f>
        <v>2249.90994</v>
      </c>
      <c r="J27" s="24">
        <f>0/1000</f>
        <v>0</v>
      </c>
      <c r="K27" s="25">
        <v>12</v>
      </c>
      <c r="L27" s="25">
        <v>0</v>
      </c>
      <c r="M27" s="25">
        <v>12</v>
      </c>
      <c r="N27" s="25">
        <v>0</v>
      </c>
      <c r="O27" s="26">
        <v>14</v>
      </c>
      <c r="P27" s="27">
        <v>0</v>
      </c>
      <c r="S27" s="2"/>
    </row>
    <row r="28" spans="1:19" ht="25.5">
      <c r="A28" s="2"/>
      <c r="B28" s="20" t="s">
        <v>18</v>
      </c>
      <c r="C28" s="21">
        <f>31+0</f>
        <v>31</v>
      </c>
      <c r="D28" s="22">
        <f>0+0</f>
        <v>0</v>
      </c>
      <c r="E28" s="23">
        <f>(244988872.77+0)/1000</f>
        <v>244988.87277000002</v>
      </c>
      <c r="F28" s="23">
        <f>(11196771.59+0)/1000</f>
        <v>11196.77159</v>
      </c>
      <c r="G28" s="23">
        <f>(260536998.63+0)/1000</f>
        <v>260536.99863</v>
      </c>
      <c r="H28" s="23">
        <f>(11980769.41+0)/1000</f>
        <v>11980.76941</v>
      </c>
      <c r="I28" s="23">
        <f>(256229436.26+0)/1000</f>
        <v>256229.43626</v>
      </c>
      <c r="J28" s="24">
        <f>(60640459.07+0)/1000</f>
        <v>60640.45907</v>
      </c>
      <c r="K28" s="25">
        <v>7.48318153234507</v>
      </c>
      <c r="L28" s="25">
        <v>5.59219960859271</v>
      </c>
      <c r="M28" s="25">
        <v>7.60129225574015</v>
      </c>
      <c r="N28" s="25">
        <v>5.59962422674655</v>
      </c>
      <c r="O28" s="26">
        <v>7.96333558680991</v>
      </c>
      <c r="P28" s="27">
        <v>6.74641730278214</v>
      </c>
      <c r="S28" s="2"/>
    </row>
    <row r="29" spans="1:19" ht="25.5">
      <c r="A29" s="2"/>
      <c r="B29" s="20" t="s">
        <v>0</v>
      </c>
      <c r="C29" s="21">
        <f>3</f>
        <v>3</v>
      </c>
      <c r="D29" s="22">
        <f>0</f>
        <v>0</v>
      </c>
      <c r="E29" s="23">
        <f>392151581.5/1000</f>
        <v>392151.5815</v>
      </c>
      <c r="F29" s="23">
        <f>431192545.35/1000</f>
        <v>431192.54535000003</v>
      </c>
      <c r="G29" s="23">
        <f>404296221.07/1000</f>
        <v>404296.22106999997</v>
      </c>
      <c r="H29" s="23">
        <f>438707825.83/1000</f>
        <v>438707.82583</v>
      </c>
      <c r="I29" s="23">
        <f>250468537.77/1000</f>
        <v>250468.53777000002</v>
      </c>
      <c r="J29" s="24">
        <f>482163115.72/1000</f>
        <v>482163.11572</v>
      </c>
      <c r="K29" s="25">
        <v>9.79758771783125</v>
      </c>
      <c r="L29" s="25">
        <v>6.35851262011736</v>
      </c>
      <c r="M29" s="25">
        <v>9.79668641286096</v>
      </c>
      <c r="N29" s="25">
        <v>7.57120629199946</v>
      </c>
      <c r="O29" s="26">
        <v>9.61461106926076</v>
      </c>
      <c r="P29" s="27">
        <v>7.64383033265546</v>
      </c>
      <c r="S29" s="2"/>
    </row>
    <row r="30" spans="1:19" ht="12.75">
      <c r="A30" s="2"/>
      <c r="B30" s="20" t="s">
        <v>7</v>
      </c>
      <c r="C30" s="28">
        <f>2</f>
        <v>2</v>
      </c>
      <c r="D30" s="29">
        <f>0</f>
        <v>0</v>
      </c>
      <c r="E30" s="30">
        <f>53591985.97/1000</f>
        <v>53591.98597</v>
      </c>
      <c r="F30" s="30">
        <f>49262877.24/1000</f>
        <v>49262.87724</v>
      </c>
      <c r="G30" s="30">
        <f>50548360.8/1000</f>
        <v>50548.360799999995</v>
      </c>
      <c r="H30" s="30">
        <f>50594962.22/1000</f>
        <v>50594.96222</v>
      </c>
      <c r="I30" s="30">
        <f>48561102.32/1000</f>
        <v>48561.10232</v>
      </c>
      <c r="J30" s="31">
        <f>70306812.55/1000</f>
        <v>70306.81255</v>
      </c>
      <c r="K30" s="32">
        <v>10.9706316476426</v>
      </c>
      <c r="L30" s="32">
        <v>6.66619817559402</v>
      </c>
      <c r="M30" s="32">
        <v>11.0348294440143</v>
      </c>
      <c r="N30" s="32">
        <v>6.67309948783079</v>
      </c>
      <c r="O30" s="33">
        <v>10.4203431443028</v>
      </c>
      <c r="P30" s="34">
        <v>6.88147387605755</v>
      </c>
      <c r="S30" s="2"/>
    </row>
    <row r="31" spans="1:19" ht="12.75">
      <c r="A31" s="2"/>
      <c r="B31" s="35" t="s">
        <v>11</v>
      </c>
      <c r="C31" s="36">
        <f>560+1</f>
        <v>561</v>
      </c>
      <c r="D31" s="37">
        <f>0+0</f>
        <v>0</v>
      </c>
      <c r="E31" s="38">
        <f>(198131037.07+141831841.98)/1000</f>
        <v>339962.87904999993</v>
      </c>
      <c r="F31" s="38">
        <f>(2811572.84+54676604.55)/1000</f>
        <v>57488.17739</v>
      </c>
      <c r="G31" s="38">
        <f>(195188333.56+140639313.98)/1000</f>
        <v>335827.64754</v>
      </c>
      <c r="H31" s="38">
        <f>(2832297.22+54994317.31)/1000</f>
        <v>57826.61453</v>
      </c>
      <c r="I31" s="38">
        <f>(98422800.04+121668158.33)/1000</f>
        <v>220090.95837</v>
      </c>
      <c r="J31" s="39">
        <f>(1699348.41+2298887.62)/1000</f>
        <v>3998.2360300000005</v>
      </c>
      <c r="K31" s="40">
        <v>9.77691967305541</v>
      </c>
      <c r="L31" s="40">
        <v>6.83524323138226</v>
      </c>
      <c r="M31" s="40">
        <v>9.55933183836547</v>
      </c>
      <c r="N31" s="40">
        <v>7.02678930154551</v>
      </c>
      <c r="O31" s="41">
        <v>14.1925684707127</v>
      </c>
      <c r="P31" s="42">
        <v>5.8686254893261</v>
      </c>
      <c r="S31" s="2"/>
    </row>
    <row r="32" spans="1:19" ht="12.75">
      <c r="A32" s="2"/>
      <c r="B32" s="2"/>
      <c r="S32" s="2"/>
    </row>
    <row r="33" spans="1:19" ht="12.75">
      <c r="A33" s="2"/>
      <c r="B33" s="43" t="s">
        <v>14</v>
      </c>
      <c r="S33" s="2"/>
    </row>
    <row r="34" spans="1:19" ht="27" customHeight="1">
      <c r="A34" s="2"/>
      <c r="B34" s="49" t="s">
        <v>1</v>
      </c>
      <c r="C34" s="49"/>
      <c r="D34" s="49"/>
      <c r="E34" s="49"/>
      <c r="F34" s="49"/>
      <c r="G34" s="49"/>
      <c r="H34" s="49"/>
      <c r="I34" s="49"/>
      <c r="J34" s="49"/>
      <c r="K34" s="49"/>
      <c r="L34" s="49"/>
      <c r="M34" s="49"/>
      <c r="N34" s="49"/>
      <c r="O34" s="49"/>
      <c r="P34" s="49"/>
      <c r="S34" s="2"/>
    </row>
    <row r="35" spans="1:19" ht="12.75">
      <c r="A35" s="2"/>
      <c r="B35" s="43" t="s">
        <v>42</v>
      </c>
      <c r="S35" s="2"/>
    </row>
    <row r="36" spans="1:19" ht="12.75">
      <c r="A36" s="2"/>
      <c r="B36" s="43" t="s">
        <v>13</v>
      </c>
      <c r="S36" s="2"/>
    </row>
    <row r="37" spans="1:19" ht="22.5" customHeight="1">
      <c r="A37" s="2"/>
      <c r="B37" s="49" t="s">
        <v>40</v>
      </c>
      <c r="C37" s="49"/>
      <c r="D37" s="49"/>
      <c r="E37" s="49"/>
      <c r="F37" s="49"/>
      <c r="G37" s="49"/>
      <c r="H37" s="49"/>
      <c r="I37" s="49"/>
      <c r="J37" s="49"/>
      <c r="K37" s="49"/>
      <c r="L37" s="49"/>
      <c r="M37" s="49"/>
      <c r="N37" s="49"/>
      <c r="O37" s="49"/>
      <c r="P37" s="49"/>
      <c r="S37" s="2"/>
    </row>
    <row r="38" spans="1:19" ht="12.75">
      <c r="A38" s="2"/>
      <c r="B38" s="43" t="s">
        <v>4</v>
      </c>
      <c r="S38" s="2"/>
    </row>
    <row r="39" spans="1:19" ht="12.75">
      <c r="A39" s="2"/>
      <c r="B39" s="2"/>
      <c r="S39" s="2"/>
    </row>
    <row r="40" spans="1:19" ht="12.75">
      <c r="A40" s="2"/>
      <c r="B40" s="2" t="s">
        <v>8</v>
      </c>
      <c r="S40" s="2"/>
    </row>
    <row r="41" spans="1:19" ht="12.75">
      <c r="A41" s="2"/>
      <c r="B41" s="2" t="s">
        <v>30</v>
      </c>
      <c r="E41" s="1" t="s">
        <v>45</v>
      </c>
      <c r="S41" s="2"/>
    </row>
    <row r="42" spans="1:19" ht="12.75">
      <c r="A42" s="2"/>
      <c r="B42" s="2"/>
      <c r="S42" s="2"/>
    </row>
    <row r="43" spans="1:19" ht="12.75">
      <c r="A43" s="2"/>
      <c r="B43" s="2" t="s">
        <v>37</v>
      </c>
      <c r="C43" s="1" t="s">
        <v>46</v>
      </c>
      <c r="S43" s="2"/>
    </row>
    <row r="44" spans="1:19" ht="12.75">
      <c r="A44" s="2"/>
      <c r="B44" s="2" t="s">
        <v>47</v>
      </c>
      <c r="S44" s="2"/>
    </row>
  </sheetData>
  <sheetProtection/>
  <mergeCells count="17">
    <mergeCell ref="E8:J8"/>
    <mergeCell ref="D9:D10"/>
    <mergeCell ref="E9:F9"/>
    <mergeCell ref="K9:L9"/>
    <mergeCell ref="G9:H9"/>
    <mergeCell ref="M9:N9"/>
    <mergeCell ref="I9:J9"/>
    <mergeCell ref="K8:P8"/>
    <mergeCell ref="B3:P3"/>
    <mergeCell ref="B4:P4"/>
    <mergeCell ref="B6:P6"/>
    <mergeCell ref="B34:P34"/>
    <mergeCell ref="B37:P37"/>
    <mergeCell ref="B8:B10"/>
    <mergeCell ref="O9:P9"/>
    <mergeCell ref="C9:C10"/>
    <mergeCell ref="C8:D8"/>
  </mergeCells>
  <printOptions/>
  <pageMargins left="0.15748031496062992" right="0.15748031496062992" top="0" bottom="0"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45" customWidth="1"/>
  </cols>
  <sheetData>
    <row r="1" spans="1:2" ht="12.75">
      <c r="A1" s="44"/>
      <c r="B1" s="44"/>
    </row>
    <row r="2" spans="1:2" ht="12.75">
      <c r="A2" s="44"/>
      <c r="B2" s="44"/>
    </row>
    <row r="3" spans="1:2" ht="12.75">
      <c r="A3" s="44"/>
      <c r="B3" s="44"/>
    </row>
    <row r="4" spans="1:2" ht="12.75">
      <c r="A4" s="44"/>
      <c r="B4" s="44"/>
    </row>
    <row r="5" spans="1:2" ht="12.75">
      <c r="A5" s="44"/>
      <c r="B5" s="44"/>
    </row>
    <row r="6" spans="1:2" ht="12.75">
      <c r="A6" s="44"/>
      <c r="B6" s="44"/>
    </row>
    <row r="7" spans="1:2" ht="12.75">
      <c r="A7" s="44"/>
      <c r="B7" s="44"/>
    </row>
    <row r="8" spans="1:2" ht="12.75">
      <c r="A8" s="44"/>
      <c r="B8" s="44"/>
    </row>
    <row r="9" spans="1:2" ht="12.75">
      <c r="A9" s="44"/>
      <c r="B9" s="44"/>
    </row>
    <row r="10" spans="1:2" ht="12.75">
      <c r="A10" s="44"/>
      <c r="B10" s="44"/>
    </row>
    <row r="11" spans="1:2" ht="12.75">
      <c r="A11" s="44"/>
      <c r="B11" s="44"/>
    </row>
    <row r="12" spans="1:9" ht="12.75">
      <c r="A12" s="44">
        <v>9</v>
      </c>
      <c r="B12" s="44">
        <v>0</v>
      </c>
      <c r="C12" s="45">
        <v>754990869.62</v>
      </c>
      <c r="D12" s="45">
        <v>189281827.79</v>
      </c>
      <c r="E12" s="45">
        <v>755985730.74</v>
      </c>
      <c r="F12" s="45">
        <v>212444780.83</v>
      </c>
      <c r="G12" s="45">
        <v>502137891.15</v>
      </c>
      <c r="H12" s="45">
        <v>184879862.96</v>
      </c>
      <c r="I12" s="45">
        <v>1174561047.0822</v>
      </c>
    </row>
    <row r="13" spans="1:9" ht="12.75">
      <c r="A13" s="44">
        <v>7</v>
      </c>
      <c r="B13" s="44">
        <v>3</v>
      </c>
      <c r="C13" s="45">
        <v>653992737.55</v>
      </c>
      <c r="D13" s="45">
        <v>671394426.51</v>
      </c>
      <c r="E13" s="45">
        <v>612699034.13</v>
      </c>
      <c r="F13" s="45">
        <v>698081419.83</v>
      </c>
      <c r="G13" s="45">
        <v>670020517.83</v>
      </c>
      <c r="H13" s="45">
        <v>565867039.36</v>
      </c>
      <c r="I13" s="45">
        <v>3776422017.343</v>
      </c>
    </row>
    <row r="14" spans="1:9" ht="12.75">
      <c r="A14" s="44">
        <v>3</v>
      </c>
      <c r="B14" s="44">
        <v>0</v>
      </c>
      <c r="C14" s="45">
        <v>100136444.49</v>
      </c>
      <c r="D14" s="45">
        <v>4237035.3</v>
      </c>
      <c r="E14" s="45">
        <v>102611322.64</v>
      </c>
      <c r="F14" s="45">
        <v>6105951.9</v>
      </c>
      <c r="G14" s="45">
        <v>106813835.57</v>
      </c>
      <c r="H14" s="45">
        <v>14681507.15</v>
      </c>
      <c r="I14" s="45">
        <v>110201055.0775</v>
      </c>
    </row>
    <row r="15" spans="1:9" ht="12.75">
      <c r="A15" s="44">
        <v>1392</v>
      </c>
      <c r="B15" s="44">
        <v>0</v>
      </c>
      <c r="C15" s="45">
        <v>1409243360.39</v>
      </c>
      <c r="D15" s="45">
        <v>253430.8</v>
      </c>
      <c r="E15" s="45">
        <v>1398069245.68999</v>
      </c>
      <c r="F15" s="45">
        <v>299008.02</v>
      </c>
      <c r="G15" s="45">
        <v>1226158265.59</v>
      </c>
      <c r="H15" s="45">
        <v>604811.07</v>
      </c>
      <c r="I15" s="45">
        <v>5745705.165</v>
      </c>
    </row>
    <row r="16" spans="1:9" ht="12.75">
      <c r="A16" s="44">
        <v>1</v>
      </c>
      <c r="B16" s="44">
        <v>1</v>
      </c>
      <c r="C16" s="45">
        <v>207460646.04</v>
      </c>
      <c r="D16" s="45">
        <v>59502289.31</v>
      </c>
      <c r="E16" s="45">
        <v>212260144.04</v>
      </c>
      <c r="F16" s="45">
        <v>66986646.71</v>
      </c>
      <c r="G16" s="45">
        <v>173380363.71</v>
      </c>
      <c r="H16" s="45">
        <v>77342139.53</v>
      </c>
      <c r="I16" s="45">
        <v>605300387.2755</v>
      </c>
    </row>
    <row r="17" spans="1:9" ht="12.75">
      <c r="A17" s="44">
        <v>1</v>
      </c>
      <c r="B17" s="44">
        <v>1</v>
      </c>
      <c r="C17" s="45">
        <v>0</v>
      </c>
      <c r="D17" s="45">
        <v>0</v>
      </c>
      <c r="E17" s="45">
        <v>0</v>
      </c>
      <c r="F17" s="45">
        <v>0</v>
      </c>
      <c r="G17" s="45">
        <v>0</v>
      </c>
      <c r="H17" s="45">
        <v>0</v>
      </c>
      <c r="I17" s="45">
        <v>0</v>
      </c>
    </row>
    <row r="18" spans="1:9" ht="12.75">
      <c r="A18" s="44">
        <v>0</v>
      </c>
      <c r="B18" s="44">
        <v>0</v>
      </c>
      <c r="C18" s="45">
        <v>0</v>
      </c>
      <c r="D18" s="45">
        <v>0</v>
      </c>
      <c r="E18" s="45">
        <v>0</v>
      </c>
      <c r="F18" s="45">
        <v>0</v>
      </c>
      <c r="G18" s="45">
        <v>0</v>
      </c>
      <c r="H18" s="45">
        <v>0</v>
      </c>
      <c r="I18" s="45">
        <v>0</v>
      </c>
    </row>
    <row r="19" spans="1:9" ht="12.75">
      <c r="A19" s="44">
        <v>0</v>
      </c>
      <c r="B19" s="44">
        <v>0</v>
      </c>
      <c r="C19" s="45">
        <v>0</v>
      </c>
      <c r="D19" s="45">
        <v>0</v>
      </c>
      <c r="E19" s="45">
        <v>0</v>
      </c>
      <c r="F19" s="45">
        <v>0</v>
      </c>
      <c r="G19" s="45">
        <v>0</v>
      </c>
      <c r="H19" s="45">
        <v>0</v>
      </c>
      <c r="I19" s="45">
        <v>0</v>
      </c>
    </row>
    <row r="20" spans="1:9" ht="12.75">
      <c r="A20" s="44">
        <v>0</v>
      </c>
      <c r="B20" s="44">
        <v>0</v>
      </c>
      <c r="C20" s="45">
        <v>0</v>
      </c>
      <c r="D20" s="45">
        <v>0</v>
      </c>
      <c r="E20" s="45">
        <v>0</v>
      </c>
      <c r="F20" s="45">
        <v>0</v>
      </c>
      <c r="G20" s="45">
        <v>0</v>
      </c>
      <c r="H20" s="45">
        <v>0</v>
      </c>
      <c r="I20" s="45">
        <v>0</v>
      </c>
    </row>
    <row r="21" spans="1:9" ht="12.75">
      <c r="A21" s="44">
        <v>0</v>
      </c>
      <c r="B21" s="44">
        <v>0</v>
      </c>
      <c r="C21" s="45">
        <v>0</v>
      </c>
      <c r="D21" s="45">
        <v>0</v>
      </c>
      <c r="E21" s="45">
        <v>0</v>
      </c>
      <c r="F21" s="45">
        <v>0</v>
      </c>
      <c r="G21" s="45">
        <v>0</v>
      </c>
      <c r="H21" s="45">
        <v>0</v>
      </c>
      <c r="I21" s="45">
        <v>0</v>
      </c>
    </row>
    <row r="22" spans="1:9" ht="12.75">
      <c r="A22" s="44">
        <v>0</v>
      </c>
      <c r="B22" s="44">
        <v>0</v>
      </c>
      <c r="C22" s="45">
        <v>2844808.84</v>
      </c>
      <c r="D22" s="45">
        <v>0</v>
      </c>
      <c r="E22" s="45">
        <v>2969815.25</v>
      </c>
      <c r="F22" s="45">
        <v>0</v>
      </c>
      <c r="G22" s="45">
        <v>7220752</v>
      </c>
      <c r="H22" s="45">
        <v>0</v>
      </c>
      <c r="I22" s="45">
        <v>0</v>
      </c>
    </row>
    <row r="23" spans="1:9" ht="12.75">
      <c r="A23" s="44">
        <v>1</v>
      </c>
      <c r="B23" s="44">
        <v>1</v>
      </c>
      <c r="C23" s="45">
        <v>223548860.31</v>
      </c>
      <c r="D23" s="45">
        <v>707143457.33</v>
      </c>
      <c r="E23" s="45">
        <v>237567254.52</v>
      </c>
      <c r="F23" s="45">
        <v>696082922.75</v>
      </c>
      <c r="G23" s="45">
        <v>190301425.48</v>
      </c>
      <c r="H23" s="45">
        <v>707898799.37</v>
      </c>
      <c r="I23" s="45">
        <v>5236985527.3867</v>
      </c>
    </row>
    <row r="24" spans="1:9" ht="12.75">
      <c r="A24" s="44">
        <v>32</v>
      </c>
      <c r="B24" s="44">
        <v>8</v>
      </c>
      <c r="C24" s="45">
        <v>1901393196.83</v>
      </c>
      <c r="D24" s="45">
        <v>1242990872.13</v>
      </c>
      <c r="E24" s="45">
        <v>1765395702.18</v>
      </c>
      <c r="F24" s="45">
        <v>1233364592.32</v>
      </c>
      <c r="G24" s="45">
        <v>1831254732.49</v>
      </c>
      <c r="H24" s="45">
        <v>834751031.78</v>
      </c>
      <c r="I24" s="45">
        <v>5214070734.1515</v>
      </c>
    </row>
    <row r="25" spans="1:9" ht="12.75">
      <c r="A25" s="44">
        <v>0</v>
      </c>
      <c r="B25" s="44">
        <v>0</v>
      </c>
      <c r="C25" s="45">
        <v>117816423</v>
      </c>
      <c r="D25" s="45">
        <v>93620987.28</v>
      </c>
      <c r="E25" s="45">
        <v>126096103</v>
      </c>
      <c r="F25" s="45">
        <v>89362988.46</v>
      </c>
      <c r="G25" s="45">
        <v>110124790.01</v>
      </c>
      <c r="H25" s="45">
        <v>82631599.24</v>
      </c>
      <c r="I25" s="45">
        <v>679584316.4345</v>
      </c>
    </row>
    <row r="26" spans="1:9" ht="12.75">
      <c r="A26" s="44">
        <v>59</v>
      </c>
      <c r="B26" s="44">
        <v>0</v>
      </c>
      <c r="C26" s="45">
        <v>542138479.14</v>
      </c>
      <c r="D26" s="45">
        <v>0</v>
      </c>
      <c r="E26" s="45">
        <v>532020140.799999</v>
      </c>
      <c r="F26" s="45">
        <v>0</v>
      </c>
      <c r="G26" s="45">
        <v>436394707.52</v>
      </c>
      <c r="H26" s="45">
        <v>0</v>
      </c>
      <c r="I26" s="45">
        <v>0</v>
      </c>
    </row>
    <row r="27" spans="1:9" ht="12.75">
      <c r="A27" s="44">
        <v>0</v>
      </c>
      <c r="B27" s="44">
        <v>0</v>
      </c>
      <c r="C27" s="45">
        <v>2810525.15</v>
      </c>
      <c r="D27" s="45">
        <v>0</v>
      </c>
      <c r="E27" s="45">
        <v>2912040.15</v>
      </c>
      <c r="F27" s="45">
        <v>0</v>
      </c>
      <c r="G27" s="45">
        <v>2249909.94</v>
      </c>
      <c r="H27" s="45">
        <v>0</v>
      </c>
      <c r="I27" s="45">
        <v>0</v>
      </c>
    </row>
    <row r="28" spans="1:9" ht="12.75">
      <c r="A28" s="44">
        <v>31</v>
      </c>
      <c r="B28" s="44">
        <v>0</v>
      </c>
      <c r="C28" s="45">
        <v>244988872.77</v>
      </c>
      <c r="D28" s="45">
        <v>11196771.59</v>
      </c>
      <c r="E28" s="45">
        <v>260536998.63</v>
      </c>
      <c r="F28" s="45">
        <v>11980769.41</v>
      </c>
      <c r="G28" s="45">
        <v>256229436.26</v>
      </c>
      <c r="H28" s="45">
        <v>60640459.07</v>
      </c>
      <c r="I28" s="45">
        <v>409105842.3185</v>
      </c>
    </row>
    <row r="29" spans="1:9" ht="12.75">
      <c r="A29" s="44">
        <v>3</v>
      </c>
      <c r="B29" s="44">
        <v>0</v>
      </c>
      <c r="C29" s="45">
        <v>392151581.5</v>
      </c>
      <c r="D29" s="45">
        <v>431192545.35</v>
      </c>
      <c r="E29" s="45">
        <v>404296221.07</v>
      </c>
      <c r="F29" s="45">
        <v>438707825.83</v>
      </c>
      <c r="G29" s="45">
        <v>250468537.77</v>
      </c>
      <c r="H29" s="45">
        <v>482163115.72</v>
      </c>
      <c r="I29" s="45">
        <v>3685573049.2282</v>
      </c>
    </row>
    <row r="30" spans="1:9" ht="12.75">
      <c r="A30" s="44">
        <v>2</v>
      </c>
      <c r="B30" s="44">
        <v>0</v>
      </c>
      <c r="C30" s="45">
        <v>53591985.97</v>
      </c>
      <c r="D30" s="45">
        <v>49262877.24</v>
      </c>
      <c r="E30" s="45">
        <v>50548360.8</v>
      </c>
      <c r="F30" s="45">
        <v>50594962.22</v>
      </c>
      <c r="G30" s="45">
        <v>48561102.32</v>
      </c>
      <c r="H30" s="45">
        <v>70306812.55</v>
      </c>
      <c r="I30" s="45">
        <v>483814493.8717</v>
      </c>
    </row>
    <row r="31" spans="1:9" ht="12.75">
      <c r="A31" s="44">
        <v>561</v>
      </c>
      <c r="B31" s="44">
        <v>0</v>
      </c>
      <c r="C31" s="45">
        <v>339962879.05</v>
      </c>
      <c r="D31" s="45">
        <v>57488177.39</v>
      </c>
      <c r="E31" s="45">
        <v>335827647.54</v>
      </c>
      <c r="F31" s="45">
        <v>57826614.53</v>
      </c>
      <c r="G31" s="45">
        <v>220090958.37</v>
      </c>
      <c r="H31" s="45">
        <v>3998236.03</v>
      </c>
      <c r="I31" s="45">
        <v>23464149.878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2014-12-15T06:47:23Z</cp:lastPrinted>
  <dcterms:modified xsi:type="dcterms:W3CDTF">2014-12-15T06:51:33Z</dcterms:modified>
  <cp:category/>
  <cp:version/>
  <cp:contentType/>
  <cp:contentStatus/>
</cp:coreProperties>
</file>