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  <sheet name="Sheet2" sheetId="2" state="hidden" r:id="rId2"/>
  </sheets>
  <definedNames>
    <definedName name="_xlnm.Print_Area" localSheetId="0">'Sheet1'!$A$2:$M$43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<sst xmlns="http://schemas.openxmlformats.org/spreadsheetml/2006/main" count="56" uniqueCount="32">
  <si>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</si>
  <si>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</si>
  <si>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</si>
  <si>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</si>
  <si>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</si>
  <si>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</si>
  <si>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</si>
  <si>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</si>
  <si>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</si>
  <si>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</si>
  <si>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</si>
  <si>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</si>
  <si>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</si>
  <si>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</si>
  <si>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</si>
  <si>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</si>
  <si>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</si>
  <si>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</si>
  <si>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</si>
  <si>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Presedintele Comitetului de Conducere al bancii  ______________________________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</si>
  <si>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</si>
  <si>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</si>
  <si>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</si>
  <si>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</si>
  <si>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</si>
  <si>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</si>
  <si>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</si>
  <si>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S.Cebotari</t>
  </si>
  <si>
    <t>Executorul si numarul telefonului      F.Plugaru    0-22-24-43-54</t>
  </si>
  <si>
    <t xml:space="preserve">*La aceasta categorie se includ de asemenea depozitele bugetului Republicii Moldova si ale bugetelor locale, ale bancilor, institutiilor financiare nebancare si ale altor persoane fizice care practica activitate </t>
  </si>
  <si>
    <t>de intreprinzator sau alt gen deactivitate etc.</t>
  </si>
  <si>
    <t>la situatia   31.10.2015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</si>
</sst>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  <numFmt numFmtId="199" formatCode="0.000E+00"/>
    <numFmt numFmtId="200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4" fontId="4" fillId="0" borderId="31" xfId="0" applyNumberFormat="1" applyFont="1" applyFill="1" applyBorder="1" applyAlignment="1" applyProtection="1">
      <alignment/>
      <protection/>
    </xf>
    <xf numFmtId="4" fontId="4" fillId="0" borderId="3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.75">
      <c r="A1" s="3"/>
      <c r="B1" s="3"/>
      <c r="C1" s="3"/>
      <c r="D1" s="3"/>
      <c r="E1" s="3"/>
      <c r="F1" s="3"/>
      <c r="H1" s="3"/>
      <c r="J1" s="3"/>
      <c r="K1" s="28"/>
      <c r="L1" s="3"/>
      <c r="M1" s="3"/>
    </row>
    <row r="2" spans="1:13" ht="12.75">
      <c r="A2" s="3"/>
      <c r="B2" s="3"/>
      <c r="C2" s="3"/>
      <c r="D2" s="3"/>
      <c r="E2" s="3"/>
      <c r="F2" s="3"/>
      <c r="H2" s="3"/>
      <c r="J2" s="3"/>
      <c r="L2" s="3"/>
      <c r="M2" s="3" t="s">
        <v>17</v>
      </c>
    </row>
    <row r="3" spans="1:13" ht="12.75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2.75">
      <c r="A4" s="83" t="s">
        <v>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ht="12.75">
      <c r="A5" s="3"/>
    </row>
    <row r="6" spans="1:13" ht="12.75">
      <c r="A6" s="83" t="s">
        <v>31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ht="12.75">
      <c r="A7" s="3"/>
    </row>
    <row r="8" spans="1:13" ht="42.75" customHeight="1">
      <c r="A8" s="84" t="s">
        <v>24</v>
      </c>
      <c r="B8" s="81" t="s">
        <v>16</v>
      </c>
      <c r="C8" s="81"/>
      <c r="D8" s="81"/>
      <c r="E8" s="81"/>
      <c r="F8" s="81"/>
      <c r="G8" s="92"/>
      <c r="H8" s="81" t="s">
        <v>18</v>
      </c>
      <c r="I8" s="81"/>
      <c r="J8" s="81"/>
      <c r="K8" s="81"/>
      <c r="L8" s="81"/>
      <c r="M8" s="81"/>
    </row>
    <row r="9" spans="1:13" ht="12.75">
      <c r="A9" s="84"/>
      <c r="B9" s="86" t="s">
        <v>1</v>
      </c>
      <c r="C9" s="87"/>
      <c r="D9" s="91" t="s">
        <v>12</v>
      </c>
      <c r="E9" s="91"/>
      <c r="F9" s="88" t="s">
        <v>23</v>
      </c>
      <c r="G9" s="89"/>
      <c r="H9" s="90" t="s">
        <v>1</v>
      </c>
      <c r="I9" s="90"/>
      <c r="J9" s="82" t="s">
        <v>12</v>
      </c>
      <c r="K9" s="82"/>
      <c r="L9" s="79" t="s">
        <v>23</v>
      </c>
      <c r="M9" s="80"/>
    </row>
    <row r="10" spans="1:13" ht="38.25">
      <c r="A10" s="85"/>
      <c r="B10" s="4" t="s">
        <v>0</v>
      </c>
      <c r="C10" s="5" t="s">
        <v>5</v>
      </c>
      <c r="D10" s="6" t="s">
        <v>0</v>
      </c>
      <c r="E10" s="7" t="s">
        <v>5</v>
      </c>
      <c r="F10" s="6" t="s">
        <v>0</v>
      </c>
      <c r="G10" s="8" t="s">
        <v>5</v>
      </c>
      <c r="H10" s="9" t="s">
        <v>0</v>
      </c>
      <c r="I10" s="10" t="s">
        <v>8</v>
      </c>
      <c r="J10" s="11" t="s">
        <v>0</v>
      </c>
      <c r="K10" s="11" t="s">
        <v>8</v>
      </c>
      <c r="L10" s="12" t="s">
        <v>0</v>
      </c>
      <c r="M10" s="13" t="s">
        <v>8</v>
      </c>
    </row>
    <row r="11" spans="1:13" ht="12.75">
      <c r="A11" s="14" t="s">
        <v>20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29"/>
      <c r="C12" s="30"/>
      <c r="D12" s="19"/>
      <c r="E12" s="20"/>
      <c r="F12" s="20"/>
      <c r="G12" s="20"/>
      <c r="H12" s="20"/>
      <c r="I12" s="20"/>
      <c r="J12" s="20"/>
      <c r="K12" s="20"/>
      <c r="L12" s="21"/>
      <c r="M12" s="22"/>
    </row>
    <row r="13" spans="1:13" ht="12.75">
      <c r="A13" s="23" t="s">
        <v>13</v>
      </c>
      <c r="B13" s="53">
        <f>(224611533.96+616191.03)/1000</f>
        <v>225228</v>
      </c>
      <c r="C13" s="54">
        <f>(677907593.22+0)/1000</f>
        <v>677908</v>
      </c>
      <c r="D13" s="53">
        <f>(236751920.23+600525.07)/1000</f>
        <v>237352</v>
      </c>
      <c r="E13" s="54">
        <f>(661829694.94+0)/1000</f>
        <v>661830</v>
      </c>
      <c r="F13" s="53">
        <f>(144181483.2+674381.48)/1000</f>
        <v>144856</v>
      </c>
      <c r="G13" s="55">
        <f>(494435834.22+0)/1000</f>
        <v>494436</v>
      </c>
      <c r="H13" s="35">
        <v>0</v>
      </c>
      <c r="I13" s="35">
        <v>0</v>
      </c>
      <c r="J13" s="35">
        <v>0</v>
      </c>
      <c r="K13" s="40">
        <v>0</v>
      </c>
      <c r="L13" s="35">
        <v>0</v>
      </c>
      <c r="M13" s="41">
        <v>0</v>
      </c>
    </row>
    <row r="14" spans="1:13" ht="12.75">
      <c r="A14" s="23" t="s">
        <v>7</v>
      </c>
      <c r="B14" s="56">
        <f>(1083892960.47+0)/1000</f>
        <v>1083893</v>
      </c>
      <c r="C14" s="57">
        <f>(1001183776.83+0)/1000</f>
        <v>1001184</v>
      </c>
      <c r="D14" s="56">
        <f>(1081023574.99+0)/1000</f>
        <v>1081024</v>
      </c>
      <c r="E14" s="57">
        <f>(885099696.13+0)/1000</f>
        <v>885100</v>
      </c>
      <c r="F14" s="56">
        <f>(1226315628.31+0)/1000</f>
        <v>1226316</v>
      </c>
      <c r="G14" s="58">
        <f>(618210455.39+0)/1000</f>
        <v>618210</v>
      </c>
      <c r="H14" s="35">
        <v>0</v>
      </c>
      <c r="I14" s="35">
        <v>0</v>
      </c>
      <c r="J14" s="35">
        <v>0</v>
      </c>
      <c r="K14" s="40">
        <v>0</v>
      </c>
      <c r="L14" s="35">
        <v>0</v>
      </c>
      <c r="M14" s="41">
        <v>0</v>
      </c>
    </row>
    <row r="15" spans="1:13" ht="12.75">
      <c r="A15" s="23" t="s">
        <v>2</v>
      </c>
      <c r="B15" s="59">
        <f>0/1000</f>
        <v>0</v>
      </c>
      <c r="C15" s="54">
        <f>884052.34/1000</f>
        <v>884</v>
      </c>
      <c r="D15" s="59">
        <f>0/1000</f>
        <v>0</v>
      </c>
      <c r="E15" s="54">
        <f>5245377.75/1000</f>
        <v>5245</v>
      </c>
      <c r="F15" s="59">
        <f>3079.1/1000</f>
        <v>3</v>
      </c>
      <c r="G15" s="55">
        <f>2035524/1000</f>
        <v>2036</v>
      </c>
      <c r="H15" s="35">
        <v>0</v>
      </c>
      <c r="I15" s="35">
        <v>0</v>
      </c>
      <c r="J15" s="35">
        <v>0</v>
      </c>
      <c r="K15" s="40">
        <v>0</v>
      </c>
      <c r="L15" s="35">
        <v>0</v>
      </c>
      <c r="M15" s="41">
        <v>0</v>
      </c>
    </row>
    <row r="16" spans="1:13" ht="12.75">
      <c r="A16" s="31" t="s">
        <v>26</v>
      </c>
      <c r="B16" s="56"/>
      <c r="C16" s="60"/>
      <c r="D16" s="56"/>
      <c r="E16" s="60"/>
      <c r="F16" s="56"/>
      <c r="G16" s="61"/>
      <c r="H16" s="36"/>
      <c r="I16" s="36"/>
      <c r="J16" s="36"/>
      <c r="K16" s="42"/>
      <c r="L16" s="36"/>
      <c r="M16" s="43"/>
    </row>
    <row r="17" spans="1:13" ht="12.75">
      <c r="A17" s="23" t="s">
        <v>13</v>
      </c>
      <c r="B17" s="59">
        <f>(416129380.15+432876.72)/1000</f>
        <v>416562</v>
      </c>
      <c r="C17" s="59">
        <f>(8424475.55+0)/1000</f>
        <v>8424</v>
      </c>
      <c r="D17" s="59">
        <f>(379263927.42+432876.72)/1000</f>
        <v>379697</v>
      </c>
      <c r="E17" s="59">
        <f>(8672924.54+0)/1000</f>
        <v>8673</v>
      </c>
      <c r="F17" s="59">
        <f>(372848699.01+433335.84)/1000</f>
        <v>373282</v>
      </c>
      <c r="G17" s="62">
        <f>(0+0)/1000</f>
        <v>0</v>
      </c>
      <c r="H17" s="35">
        <v>1.56</v>
      </c>
      <c r="I17" s="35">
        <v>2</v>
      </c>
      <c r="J17" s="35">
        <v>1.15</v>
      </c>
      <c r="K17" s="40">
        <v>2</v>
      </c>
      <c r="L17" s="50">
        <v>0.88</v>
      </c>
      <c r="M17" s="41">
        <v>0</v>
      </c>
    </row>
    <row r="18" spans="1:13" ht="12.75">
      <c r="A18" s="23" t="s">
        <v>7</v>
      </c>
      <c r="B18" s="56">
        <f>(248218386.54+0)/1000</f>
        <v>248218</v>
      </c>
      <c r="C18" s="63">
        <f>(77115734.65+0)/1000</f>
        <v>77116</v>
      </c>
      <c r="D18" s="56">
        <f>(284147728.65+0)/1000</f>
        <v>284148</v>
      </c>
      <c r="E18" s="63">
        <f>(32072401.05+0)/1000</f>
        <v>32072</v>
      </c>
      <c r="F18" s="56">
        <f>(155747382.79+0)/1000</f>
        <v>155747</v>
      </c>
      <c r="G18" s="64">
        <f>(78099861.45+0)/1000</f>
        <v>78100</v>
      </c>
      <c r="H18" s="35">
        <v>3.66</v>
      </c>
      <c r="I18" s="35">
        <v>0.45</v>
      </c>
      <c r="J18" s="35">
        <v>3.59</v>
      </c>
      <c r="K18" s="40">
        <v>0.82</v>
      </c>
      <c r="L18" s="37">
        <v>1.01</v>
      </c>
      <c r="M18" s="41">
        <v>0.51</v>
      </c>
    </row>
    <row r="19" spans="1:13" ht="12.75">
      <c r="A19" s="23" t="s">
        <v>2</v>
      </c>
      <c r="B19" s="59">
        <f>0/1000</f>
        <v>0</v>
      </c>
      <c r="C19" s="54">
        <f>10291240.94/1000</f>
        <v>10291</v>
      </c>
      <c r="D19" s="59">
        <f>0/1000</f>
        <v>0</v>
      </c>
      <c r="E19" s="54">
        <f>9365873.65/1000</f>
        <v>9366</v>
      </c>
      <c r="F19" s="59">
        <f>0/1000</f>
        <v>0</v>
      </c>
      <c r="G19" s="55">
        <f>4174070.07/1000</f>
        <v>4174</v>
      </c>
      <c r="H19" s="35">
        <v>0</v>
      </c>
      <c r="I19" s="35">
        <v>2.3</v>
      </c>
      <c r="J19" s="35">
        <v>0</v>
      </c>
      <c r="K19" s="40">
        <v>2.31</v>
      </c>
      <c r="L19" s="35">
        <v>0</v>
      </c>
      <c r="M19" s="41">
        <v>2.62</v>
      </c>
    </row>
    <row r="20" spans="1:13" ht="12.75">
      <c r="A20" s="31" t="s">
        <v>11</v>
      </c>
      <c r="B20" s="56"/>
      <c r="C20" s="57"/>
      <c r="D20" s="56"/>
      <c r="E20" s="57"/>
      <c r="F20" s="56"/>
      <c r="G20" s="58"/>
      <c r="H20" s="36"/>
      <c r="I20" s="36"/>
      <c r="J20" s="36"/>
      <c r="K20" s="42"/>
      <c r="L20" s="36"/>
      <c r="M20" s="43"/>
    </row>
    <row r="21" spans="1:13" ht="12.75">
      <c r="A21" s="23" t="s">
        <v>13</v>
      </c>
      <c r="B21" s="59">
        <f>(100977.5+119424.71)/1000</f>
        <v>220</v>
      </c>
      <c r="C21" s="54">
        <f>(158080.5+0)/1000</f>
        <v>158</v>
      </c>
      <c r="D21" s="59">
        <f>(100977.5+119424.71)/1000</f>
        <v>220</v>
      </c>
      <c r="E21" s="54">
        <f>(7037.91+0)/1000</f>
        <v>7</v>
      </c>
      <c r="F21" s="59">
        <f>(0+23038.34)/1000</f>
        <v>23</v>
      </c>
      <c r="G21" s="55">
        <f>(3123040+0)/1000</f>
        <v>3123</v>
      </c>
      <c r="H21" s="35">
        <v>0</v>
      </c>
      <c r="I21" s="35">
        <v>0</v>
      </c>
      <c r="J21" s="35">
        <v>0</v>
      </c>
      <c r="K21" s="40">
        <v>0</v>
      </c>
      <c r="L21" s="35">
        <v>0</v>
      </c>
      <c r="M21" s="41">
        <v>0</v>
      </c>
    </row>
    <row r="22" spans="1:13" ht="12.75">
      <c r="A22" s="23" t="s">
        <v>7</v>
      </c>
      <c r="B22" s="56">
        <f>11196584.16/1000</f>
        <v>11197</v>
      </c>
      <c r="C22" s="60">
        <f>3863556.1/1000</f>
        <v>3864</v>
      </c>
      <c r="D22" s="56">
        <f>9637347.87/1000</f>
        <v>9637</v>
      </c>
      <c r="E22" s="60">
        <f>45188644.4/1000</f>
        <v>45189</v>
      </c>
      <c r="F22" s="56">
        <f>12008783/1000</f>
        <v>12009</v>
      </c>
      <c r="G22" s="61">
        <f>31725261.43/1000</f>
        <v>31725</v>
      </c>
      <c r="H22" s="35">
        <v>0</v>
      </c>
      <c r="I22" s="35">
        <v>0</v>
      </c>
      <c r="J22" s="35">
        <v>0</v>
      </c>
      <c r="K22" s="40">
        <v>0</v>
      </c>
      <c r="L22" s="35">
        <v>0</v>
      </c>
      <c r="M22" s="41">
        <v>0</v>
      </c>
    </row>
    <row r="23" spans="1:13" ht="12.75">
      <c r="A23" s="23" t="s">
        <v>2</v>
      </c>
      <c r="B23" s="62">
        <f aca="true" t="shared" si="0" ref="B23:G23">0/1000</f>
        <v>0</v>
      </c>
      <c r="C23" s="57">
        <f t="shared" si="0"/>
        <v>0</v>
      </c>
      <c r="D23" s="62">
        <f t="shared" si="0"/>
        <v>0</v>
      </c>
      <c r="E23" s="57">
        <f t="shared" si="0"/>
        <v>0</v>
      </c>
      <c r="F23" s="62">
        <f t="shared" si="0"/>
        <v>0</v>
      </c>
      <c r="G23" s="58">
        <f t="shared" si="0"/>
        <v>0</v>
      </c>
      <c r="H23" s="35">
        <v>0</v>
      </c>
      <c r="I23" s="35">
        <v>0</v>
      </c>
      <c r="J23" s="35">
        <v>0</v>
      </c>
      <c r="K23" s="40">
        <v>0</v>
      </c>
      <c r="L23" s="35">
        <v>0</v>
      </c>
      <c r="M23" s="41">
        <v>0</v>
      </c>
    </row>
    <row r="24" spans="1:13" ht="12.75">
      <c r="A24" s="32" t="s">
        <v>15</v>
      </c>
      <c r="B24" s="56"/>
      <c r="C24" s="65"/>
      <c r="D24" s="56"/>
      <c r="E24" s="65"/>
      <c r="F24" s="56"/>
      <c r="G24" s="66"/>
      <c r="H24" s="36"/>
      <c r="I24" s="36"/>
      <c r="J24" s="36"/>
      <c r="K24" s="42"/>
      <c r="L24" s="36"/>
      <c r="M24" s="43"/>
    </row>
    <row r="25" spans="1:13" ht="12.75">
      <c r="A25" s="23" t="s">
        <v>13</v>
      </c>
      <c r="B25" s="59">
        <f>(2152700577.36+1771089157.22)/1000</f>
        <v>3923790</v>
      </c>
      <c r="C25" s="54">
        <f>(3927005256.54+1387183284.81)/1000</f>
        <v>5314189</v>
      </c>
      <c r="D25" s="59">
        <f>(2060606307.42+1823198862.98)/1000</f>
        <v>3883805</v>
      </c>
      <c r="E25" s="54">
        <f>(4065917581.97+1398447808.54)/1000</f>
        <v>5464365</v>
      </c>
      <c r="F25" s="59">
        <f>(1121220311.95+2379299447.58)/1000</f>
        <v>3500520</v>
      </c>
      <c r="G25" s="55">
        <f>(3031152403.68999+897460616.969999)/1000</f>
        <v>3928613</v>
      </c>
      <c r="H25" s="35">
        <v>13.94</v>
      </c>
      <c r="I25" s="35">
        <v>2.19</v>
      </c>
      <c r="J25" s="35">
        <v>13.55</v>
      </c>
      <c r="K25" s="40">
        <v>2.19</v>
      </c>
      <c r="L25" s="35">
        <v>7.34</v>
      </c>
      <c r="M25" s="41">
        <v>4.29</v>
      </c>
    </row>
    <row r="26" spans="1:13" ht="12.75">
      <c r="A26" s="33" t="s">
        <v>7</v>
      </c>
      <c r="B26" s="56">
        <f>398223436.61/1000</f>
        <v>398223</v>
      </c>
      <c r="C26" s="60">
        <f>585992274.35/1000</f>
        <v>585992</v>
      </c>
      <c r="D26" s="56">
        <f>430498301.65/1000</f>
        <v>430498</v>
      </c>
      <c r="E26" s="60">
        <f>607610769.56/1000</f>
        <v>607611</v>
      </c>
      <c r="F26" s="56">
        <f>597460054.43/1000</f>
        <v>597460</v>
      </c>
      <c r="G26" s="61">
        <f>323295722.5/1000</f>
        <v>323296</v>
      </c>
      <c r="H26" s="35">
        <v>10.12</v>
      </c>
      <c r="I26" s="35">
        <v>3.12</v>
      </c>
      <c r="J26" s="35">
        <v>10.46</v>
      </c>
      <c r="K26" s="40">
        <v>3.22</v>
      </c>
      <c r="L26" s="35">
        <v>6.69</v>
      </c>
      <c r="M26" s="41">
        <v>4.09</v>
      </c>
    </row>
    <row r="27" spans="1:13" ht="12.75">
      <c r="A27" s="23" t="s">
        <v>2</v>
      </c>
      <c r="B27" s="59">
        <f aca="true" t="shared" si="1" ref="B27:G27">0/1000</f>
        <v>0</v>
      </c>
      <c r="C27" s="54">
        <f t="shared" si="1"/>
        <v>0</v>
      </c>
      <c r="D27" s="59">
        <f t="shared" si="1"/>
        <v>0</v>
      </c>
      <c r="E27" s="54">
        <f t="shared" si="1"/>
        <v>0</v>
      </c>
      <c r="F27" s="59">
        <f t="shared" si="1"/>
        <v>0</v>
      </c>
      <c r="G27" s="55">
        <f t="shared" si="1"/>
        <v>0</v>
      </c>
      <c r="H27" s="35">
        <v>0</v>
      </c>
      <c r="I27" s="35">
        <v>0</v>
      </c>
      <c r="J27" s="35">
        <v>0</v>
      </c>
      <c r="K27" s="40">
        <v>0</v>
      </c>
      <c r="L27" s="35">
        <v>0</v>
      </c>
      <c r="M27" s="41">
        <v>0</v>
      </c>
    </row>
    <row r="28" spans="1:13" ht="12.75">
      <c r="A28" s="31" t="s">
        <v>21</v>
      </c>
      <c r="B28" s="56"/>
      <c r="C28" s="65"/>
      <c r="D28" s="67"/>
      <c r="E28" s="68"/>
      <c r="F28" s="68"/>
      <c r="G28" s="69"/>
      <c r="H28" s="37"/>
      <c r="I28" s="37"/>
      <c r="J28" s="37"/>
      <c r="K28" s="44"/>
      <c r="L28" s="37"/>
      <c r="M28" s="43"/>
    </row>
    <row r="29" spans="1:13" ht="12.75">
      <c r="A29" s="23" t="s">
        <v>13</v>
      </c>
      <c r="B29" s="59">
        <f aca="true" t="shared" si="2" ref="B29:G31">B13+B17+B21+B25</f>
        <v>4565800</v>
      </c>
      <c r="C29" s="54">
        <f t="shared" si="2"/>
        <v>6000679</v>
      </c>
      <c r="D29" s="70">
        <f t="shared" si="2"/>
        <v>4501074</v>
      </c>
      <c r="E29" s="70">
        <f t="shared" si="2"/>
        <v>6134875</v>
      </c>
      <c r="F29" s="70">
        <f t="shared" si="2"/>
        <v>4018681</v>
      </c>
      <c r="G29" s="71">
        <f t="shared" si="2"/>
        <v>4426172</v>
      </c>
      <c r="H29" s="35">
        <f aca="true" t="shared" si="3" ref="H29:M31">(B13*H13+B17*H17+B21*H21+B25*H25)/B29</f>
        <v>12.12</v>
      </c>
      <c r="I29" s="35">
        <f t="shared" si="3"/>
        <v>1.94</v>
      </c>
      <c r="J29" s="35">
        <f t="shared" si="3"/>
        <v>11.79</v>
      </c>
      <c r="K29" s="40">
        <f t="shared" si="3"/>
        <v>1.95</v>
      </c>
      <c r="L29" s="35">
        <f t="shared" si="3"/>
        <v>6.48</v>
      </c>
      <c r="M29" s="41">
        <f t="shared" si="3"/>
        <v>3.81</v>
      </c>
    </row>
    <row r="30" spans="1:13" ht="12.75">
      <c r="A30" s="23" t="s">
        <v>7</v>
      </c>
      <c r="B30" s="56">
        <f t="shared" si="2"/>
        <v>1741531</v>
      </c>
      <c r="C30" s="72">
        <f t="shared" si="2"/>
        <v>1668156</v>
      </c>
      <c r="D30" s="73">
        <f t="shared" si="2"/>
        <v>1805307</v>
      </c>
      <c r="E30" s="73">
        <f t="shared" si="2"/>
        <v>1569972</v>
      </c>
      <c r="F30" s="73">
        <f t="shared" si="2"/>
        <v>1991532</v>
      </c>
      <c r="G30" s="74">
        <f t="shared" si="2"/>
        <v>1051331</v>
      </c>
      <c r="H30" s="38">
        <f t="shared" si="3"/>
        <v>2.84</v>
      </c>
      <c r="I30" s="38">
        <f t="shared" si="3"/>
        <v>1.12</v>
      </c>
      <c r="J30" s="38">
        <f t="shared" si="3"/>
        <v>3.06</v>
      </c>
      <c r="K30" s="45">
        <f t="shared" si="3"/>
        <v>1.26</v>
      </c>
      <c r="L30" s="38">
        <f t="shared" si="3"/>
        <v>2.09</v>
      </c>
      <c r="M30" s="46">
        <f t="shared" si="3"/>
        <v>1.3</v>
      </c>
    </row>
    <row r="31" spans="1:13" ht="12.75">
      <c r="A31" s="24" t="s">
        <v>2</v>
      </c>
      <c r="B31" s="75">
        <f t="shared" si="2"/>
        <v>0</v>
      </c>
      <c r="C31" s="76">
        <f t="shared" si="2"/>
        <v>11175</v>
      </c>
      <c r="D31" s="76">
        <f t="shared" si="2"/>
        <v>0</v>
      </c>
      <c r="E31" s="77">
        <f t="shared" si="2"/>
        <v>14611</v>
      </c>
      <c r="F31" s="78">
        <f t="shared" si="2"/>
        <v>3</v>
      </c>
      <c r="G31" s="78">
        <f t="shared" si="2"/>
        <v>6210</v>
      </c>
      <c r="H31" s="51">
        <f>IF(BI31=0,0,(B15*H15+B19*H19+B23*H23+B27*H27)/B31)</f>
        <v>0</v>
      </c>
      <c r="I31" s="39">
        <f>(C15*I15+C19*I19+C23*I23+C27*I27)/C31</f>
        <v>2.12</v>
      </c>
      <c r="J31" s="39">
        <f>IF(D31=0,0,(D15*J15+D19*J19+D23*J23+D27*J27)/D31)</f>
        <v>0</v>
      </c>
      <c r="K31" s="47">
        <f t="shared" si="3"/>
        <v>1.48</v>
      </c>
      <c r="L31" s="39">
        <f t="shared" si="3"/>
        <v>0</v>
      </c>
      <c r="M31" s="48">
        <f t="shared" si="3"/>
        <v>1.76</v>
      </c>
    </row>
    <row r="32" spans="1:3" ht="12.75">
      <c r="A32" s="3"/>
      <c r="C32" s="25"/>
    </row>
    <row r="33" ht="12.75">
      <c r="A33" s="26" t="s">
        <v>6</v>
      </c>
    </row>
    <row r="34" ht="12.75">
      <c r="A34" s="26" t="s">
        <v>29</v>
      </c>
    </row>
    <row r="35" ht="12.75">
      <c r="A35" s="26" t="s">
        <v>30</v>
      </c>
    </row>
    <row r="36" ht="12.75">
      <c r="A36" s="26" t="s">
        <v>22</v>
      </c>
    </row>
    <row r="37" ht="12.75">
      <c r="A37" s="26" t="s">
        <v>25</v>
      </c>
    </row>
    <row r="38" ht="12.75">
      <c r="A38" s="3"/>
    </row>
    <row r="39" ht="12.75">
      <c r="A39" s="3" t="s">
        <v>4</v>
      </c>
    </row>
    <row r="40" spans="1:5" ht="12.75">
      <c r="A40" s="3" t="s">
        <v>19</v>
      </c>
      <c r="E40" s="2" t="s">
        <v>27</v>
      </c>
    </row>
    <row r="41" ht="12.75">
      <c r="A41" s="3"/>
    </row>
    <row r="42" ht="12.75">
      <c r="A42" s="3" t="s">
        <v>28</v>
      </c>
    </row>
    <row r="43" spans="1:2" ht="12.75">
      <c r="A43" s="3" t="s">
        <v>14</v>
      </c>
      <c r="B43" s="52">
        <v>42325</v>
      </c>
    </row>
  </sheetData>
  <sheetProtection/>
  <mergeCells count="12"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  <mergeCell ref="F9:G9"/>
    <mergeCell ref="H9:I9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7"/>
      <c r="B2" s="27"/>
      <c r="C2" s="27"/>
      <c r="D2" s="27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7" ht="12.7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494435834</v>
      </c>
    </row>
    <row r="14" spans="1:7" ht="12.7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618210455</v>
      </c>
    </row>
    <row r="15" spans="1:7" ht="12.7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2035524</v>
      </c>
    </row>
    <row r="16" spans="1:7" ht="12.75">
      <c r="A16" s="49"/>
      <c r="B16" s="49"/>
      <c r="C16" s="49"/>
      <c r="D16" s="49"/>
      <c r="E16" s="49"/>
      <c r="F16" s="49"/>
      <c r="G16" s="49"/>
    </row>
    <row r="17" spans="1:7" s="34" customFormat="1" ht="12.75">
      <c r="A17" s="49">
        <v>648794647</v>
      </c>
      <c r="B17" s="49">
        <v>16848951</v>
      </c>
      <c r="C17" s="49">
        <v>438139289</v>
      </c>
      <c r="D17" s="49">
        <v>17345849</v>
      </c>
      <c r="E17" s="49">
        <v>328119600</v>
      </c>
      <c r="F17" s="49">
        <v>0</v>
      </c>
      <c r="G17" s="49">
        <v>0</v>
      </c>
    </row>
    <row r="18" spans="1:7" ht="12.75">
      <c r="A18" s="49">
        <v>909433840</v>
      </c>
      <c r="B18" s="49">
        <v>34348807</v>
      </c>
      <c r="C18" s="49">
        <v>1019686261</v>
      </c>
      <c r="D18" s="49">
        <v>26174183</v>
      </c>
      <c r="E18" s="49">
        <v>157560889</v>
      </c>
      <c r="F18" s="49">
        <v>39781311</v>
      </c>
      <c r="G18" s="49">
        <v>78099861</v>
      </c>
    </row>
    <row r="19" spans="1:7" ht="12.75">
      <c r="A19" s="49">
        <v>0</v>
      </c>
      <c r="B19" s="49">
        <v>23633213</v>
      </c>
      <c r="C19" s="49">
        <v>0</v>
      </c>
      <c r="D19" s="49">
        <v>21666462</v>
      </c>
      <c r="E19" s="49">
        <v>0</v>
      </c>
      <c r="F19" s="49">
        <v>10926584</v>
      </c>
      <c r="G19" s="49">
        <v>4174070</v>
      </c>
    </row>
    <row r="20" spans="1:7" ht="12.75">
      <c r="A20" s="49"/>
      <c r="B20" s="49"/>
      <c r="C20" s="49"/>
      <c r="D20" s="49"/>
      <c r="E20" s="49"/>
      <c r="F20" s="49"/>
      <c r="G20" s="49"/>
    </row>
    <row r="21" spans="1:7" ht="12.75">
      <c r="A21" s="49">
        <v>0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3123040</v>
      </c>
    </row>
    <row r="22" spans="1:7" ht="12.75">
      <c r="A22" s="49">
        <v>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31725261</v>
      </c>
    </row>
    <row r="23" spans="1:7" ht="12.75">
      <c r="A23" s="49">
        <v>0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ht="12.75">
      <c r="A24" s="49"/>
      <c r="B24" s="49"/>
      <c r="C24" s="49"/>
      <c r="D24" s="49"/>
      <c r="E24" s="49"/>
      <c r="F24" s="49"/>
      <c r="G24" s="49"/>
    </row>
    <row r="25" spans="1:7" s="34" customFormat="1" ht="12.75">
      <c r="A25" s="49">
        <v>54698467116</v>
      </c>
      <c r="B25" s="49">
        <v>11626092413</v>
      </c>
      <c r="C25" s="49">
        <v>52623577905</v>
      </c>
      <c r="D25" s="49">
        <v>11955700487</v>
      </c>
      <c r="E25" s="49">
        <v>25698374073</v>
      </c>
      <c r="F25" s="49">
        <v>16873211088</v>
      </c>
      <c r="G25" s="49">
        <v>3928613021</v>
      </c>
    </row>
    <row r="26" spans="1:7" ht="12.75">
      <c r="A26" s="49">
        <v>4029066469</v>
      </c>
      <c r="B26" s="49">
        <v>1829336569</v>
      </c>
      <c r="C26" s="49">
        <v>4503755202</v>
      </c>
      <c r="D26" s="49">
        <v>1959232239</v>
      </c>
      <c r="E26" s="49">
        <v>3999593140</v>
      </c>
      <c r="F26" s="49">
        <v>1320959832</v>
      </c>
      <c r="G26" s="49">
        <v>323295723</v>
      </c>
    </row>
    <row r="27" spans="1:7" ht="12.75">
      <c r="A27" s="49">
        <v>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2015-11-17T09:49:25Z</cp:lastPrinted>
  <dcterms:modified xsi:type="dcterms:W3CDTF">2015-11-17T09:51:12Z</dcterms:modified>
  <cp:category/>
  <cp:version/>
  <cp:contentType/>
  <cp:contentStatus/>
</cp:coreProperties>
</file>